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638" activeTab="4"/>
  </bookViews>
  <sheets>
    <sheet name="bilanca" sheetId="1" r:id="rId1"/>
    <sheet name="prihodi" sheetId="2" r:id="rId2"/>
    <sheet name="rashodi-opći dio" sheetId="3" r:id="rId3"/>
    <sheet name="račun financiranja" sheetId="4" r:id="rId4"/>
    <sheet name="posebni dio" sheetId="5" r:id="rId5"/>
  </sheets>
  <definedNames>
    <definedName name="_xlnm.Print_Titles" localSheetId="4">'posebni dio'!$2:$3</definedName>
    <definedName name="_xlnm.Print_Titles" localSheetId="2">'rashodi-opći dio'!$2:$3</definedName>
    <definedName name="_xlnm.Print_Area" localSheetId="0">'bilanca'!$A$1:$J$23</definedName>
    <definedName name="_xlnm.Print_Area" localSheetId="4">'posebni dio'!$A$1:$E$147</definedName>
    <definedName name="_xlnm.Print_Area" localSheetId="1">'prihodi'!$A$1:$H$49</definedName>
    <definedName name="_xlnm.Print_Area" localSheetId="3">'račun financiranja'!$A$1:$H$39</definedName>
    <definedName name="_xlnm.Print_Area" localSheetId="2">'rashodi-opći dio'!$A$1:$H$90</definedName>
  </definedNames>
  <calcPr fullCalcOnLoad="1"/>
</workbook>
</file>

<file path=xl/sharedStrings.xml><?xml version="1.0" encoding="utf-8"?>
<sst xmlns="http://schemas.openxmlformats.org/spreadsheetml/2006/main" count="382" uniqueCount="205">
  <si>
    <t>Materijalni rashodi</t>
  </si>
  <si>
    <t>A. RAČUN PRIHODA I RASHODA</t>
  </si>
  <si>
    <t>3213</t>
  </si>
  <si>
    <t>Stručno usavršavanje zaposlenika</t>
  </si>
  <si>
    <t>Naknade troškova zaposlenima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</si>
  <si>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</si>
  <si>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</si>
  <si>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</si>
  <si>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</si>
  <si>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</si>
  <si>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>Računalne usluge</t>
  </si>
  <si>
    <t>Financijski rashodi</t>
  </si>
  <si>
    <t>Rashodi za nabavu proizvedene dugotrajne imovine</t>
  </si>
  <si>
    <t>Građevinski objekti</t>
  </si>
  <si>
    <t>4221</t>
  </si>
  <si>
    <t>Uredska oprema i namještaj</t>
  </si>
  <si>
    <t>Postrojenja i oprema</t>
  </si>
  <si>
    <t>PRIMICI OD FINANCIJSKE IMOVINE I ZADUŽIVANJA</t>
  </si>
  <si>
    <t>Primici od prodaje dionica i udjela u glavnici</t>
  </si>
  <si>
    <t>IZDACI ZA FINANCIJSKU IMOVINU I OTPLATE ZAJMOVA</t>
  </si>
  <si>
    <t>RAZLIKA - VIŠAK / MANJAK</t>
  </si>
  <si>
    <t>PRIHODI POSLOVANJA</t>
  </si>
  <si>
    <t>Prihodi od imovine</t>
  </si>
  <si>
    <t>Prihodi od financijske imovine</t>
  </si>
  <si>
    <t>Prihodi od kamata na dane zajmove</t>
  </si>
  <si>
    <t>Kamate na oročena sredstva i depozite po viđenju</t>
  </si>
  <si>
    <t>Prihodi od dividendi</t>
  </si>
  <si>
    <t>B. RAČUN FINANCIRANJA</t>
  </si>
  <si>
    <t>Ostali prihodi od financijske imovine</t>
  </si>
  <si>
    <t>Prihodi od nefinancijske imovine</t>
  </si>
  <si>
    <t>Prihodi od zakupa i iznajmljivanja imovine</t>
  </si>
  <si>
    <t>PRIHODI OD PRODAJE NEFINANCIJSKE IMOVINE</t>
  </si>
  <si>
    <t>Prihodi od prodaje građevinskih objekata</t>
  </si>
  <si>
    <t>Poslovni objekti</t>
  </si>
  <si>
    <t>Prihodi od prodaje proizvedene dugotrajne imovine</t>
  </si>
  <si>
    <t>RASHODI POSLOVANJA</t>
  </si>
  <si>
    <t>Rashodi za zaposlene</t>
  </si>
  <si>
    <t>Plaće za redovan rad</t>
  </si>
  <si>
    <t>Ostali rashodi za zaposlene</t>
  </si>
  <si>
    <t>Doprinosi na plaće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</si>
  <si>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</si>
  <si>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</si>
  <si>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</si>
  <si>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</si>
  <si>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</si>
  <si>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Usluge telefona, pošte i prijevoza</t>
  </si>
  <si>
    <t>Komunalne usluge</t>
  </si>
  <si>
    <t>Zakupnine i najamnine</t>
  </si>
  <si>
    <t>Zdravstvene i veterinarske usluge</t>
  </si>
  <si>
    <t>Ostale usluge</t>
  </si>
  <si>
    <t>3423</t>
  </si>
  <si>
    <t>Ostali nespomenuti rashodi poslovanja</t>
  </si>
  <si>
    <t>Premije i osiguranja</t>
  </si>
  <si>
    <t>Reprezentacija</t>
  </si>
  <si>
    <t>Članarine</t>
  </si>
  <si>
    <t>Tuzemne</t>
  </si>
  <si>
    <t>Inozenmne</t>
  </si>
  <si>
    <t>RASHODI ZA NABAVU NEFINANCIJSKE IMOVINE</t>
  </si>
  <si>
    <t>NETO FINANCIRANJE</t>
  </si>
  <si>
    <t>Ostali financijski rashodi</t>
  </si>
  <si>
    <t>Bankarske usluge i usluge platnog prometa</t>
  </si>
  <si>
    <t>Zatezne kamate</t>
  </si>
  <si>
    <t>VIŠAK / MANJAK + NETO FINANCIRANJE</t>
  </si>
  <si>
    <t>A1000</t>
  </si>
  <si>
    <t xml:space="preserve">ADMINISTRACIJA I UPRAVLJANJE  </t>
  </si>
  <si>
    <t>K2000</t>
  </si>
  <si>
    <t>OPREMANJE</t>
  </si>
  <si>
    <t>SERVISIRANJE UNUTARNJEG DUGA</t>
  </si>
  <si>
    <t>ZAJMOVI OD TUZEMNIH BANAKA I OSTALIH FINANCIJSKIH INSTITUCIJA IZVAN JAVNOG SEKTORA</t>
  </si>
  <si>
    <t>A1002</t>
  </si>
  <si>
    <t>SERVISIRANJE VANJSKOG DUGA</t>
  </si>
  <si>
    <t>ZAJMOVI OD INOZEMNIH BANAKA I OSTALIH FINANCIJSKIH INSTITUCIJA IZVAN JAVNOG SEKTORA</t>
  </si>
  <si>
    <t>I. OPĆI DIO</t>
  </si>
  <si>
    <t>II. POSEBNI DIO</t>
  </si>
  <si>
    <t>Primici od prodaje dionica i udjela u glavnici trgovačkih društava izvan javnog sektora</t>
  </si>
  <si>
    <t>Dionice i udjeli u glavnici tuzemnih trgovačkih društava izvan javnog sektora</t>
  </si>
  <si>
    <t>RASHODI  POSLOVANJA</t>
  </si>
  <si>
    <t>PRIHODI POSLOVANJA I PRIHODI OD PRODAJE NEFINANCIJSKE IMOVINE</t>
  </si>
  <si>
    <t>A1001</t>
  </si>
  <si>
    <t>Primljene otplate (povrati) glavnice danih zajmova</t>
  </si>
  <si>
    <t>Izdaci za dane zajmove</t>
  </si>
  <si>
    <t>DANI ZAJMOVI</t>
  </si>
  <si>
    <t>Komunikacijska oprema</t>
  </si>
  <si>
    <t>Uređaji, strojevi i oprema za ostale namjene</t>
  </si>
  <si>
    <t>Primici od zaduživanja</t>
  </si>
  <si>
    <t>Prihodi od prodaje neproizvedene imovine</t>
  </si>
  <si>
    <t>Prihodi od materijalne imovine - prirodnih bogatstva</t>
  </si>
  <si>
    <t>Zemljište</t>
  </si>
  <si>
    <t>Ostali nespomenuti financijski rashodi</t>
  </si>
  <si>
    <t>-</t>
  </si>
  <si>
    <t>05</t>
  </si>
  <si>
    <t>A1003</t>
  </si>
  <si>
    <t>Plaće (Bruto)</t>
  </si>
  <si>
    <t>Kamate za primljene kredite i zajmove od kreditnih i ostalih financijskih institucija izvan javnog sektora</t>
  </si>
  <si>
    <t>Negativne tečajne razlike i razlike zbog primjene valutne klauzule</t>
  </si>
  <si>
    <t>Primljeni krediti i zajmovi od kreditnih i ostalih financijskih insttucija izvan javnog sektora</t>
  </si>
  <si>
    <t>Izdaci za otplatu glavnice primljenih kredita i zajmova</t>
  </si>
  <si>
    <t>Otplata glavnice primljenih kredita i zajmova od kreditnih i ostalih financijskih institucija izvan javnog sektora</t>
  </si>
  <si>
    <t>Prihodi od pozitivnih tečajnih razlika i razlika zbog primjene valutne klauzule</t>
  </si>
  <si>
    <t>Prihodi od prodaje proizvoda i robe te pruženih usluga</t>
  </si>
  <si>
    <t>Doprinosi za obvzeno zdravstveno osiguranje</t>
  </si>
  <si>
    <t>Doprinosi za obvezno zdravstveno osiguranje</t>
  </si>
  <si>
    <t>Prihodi od kamata na dane zajmove trgovačkim društvima i obrtnicima izvan  javnog sektora</t>
  </si>
  <si>
    <t>Prihodi  od prodaje proizvoda i robe te pruženih usluga i prihodi od donacija</t>
  </si>
  <si>
    <t>Prihodi od pruženih usluga</t>
  </si>
  <si>
    <t>Doprinosi za obvezno osiguranje u slučaju nezaposlenosti</t>
  </si>
  <si>
    <t xml:space="preserve">Kamate za primljene kredite i zajmove </t>
  </si>
  <si>
    <t>Izdaci za dane zajmove trgovačkim društvima i obrtnicima izvan javnog sektora</t>
  </si>
  <si>
    <t>Dani zajmovi tuzemnim trgovačkim društvima izvan javnog sektora</t>
  </si>
  <si>
    <t>Otplata glavnice primljenih kredita od tuzemnih kreditnih institucija izvan javnog sektora</t>
  </si>
  <si>
    <t xml:space="preserve">Otplata glavnice primljenih kredita od inozemnih kreditnih institucija </t>
  </si>
  <si>
    <t>Primljeni zajmovi od tuzemnih kreditnih institucija izvan javnog sektora</t>
  </si>
  <si>
    <t xml:space="preserve">Prihodi od zateznih kamata </t>
  </si>
  <si>
    <t>Stambeni objekti</t>
  </si>
  <si>
    <t>Plaće za prekovremeni rad</t>
  </si>
  <si>
    <t>Radna odjeća</t>
  </si>
  <si>
    <t>Usluge promidžbe i informiranja</t>
  </si>
  <si>
    <t>Pristojbe i naknade</t>
  </si>
  <si>
    <t>Naknade građanima i kućanstvima na temelju osiguranja i druge naknade</t>
  </si>
  <si>
    <t>Naknade građanima i kućanstvima u novcu</t>
  </si>
  <si>
    <t>Ostali rashodi</t>
  </si>
  <si>
    <t>Kazne, penali i naknade štete</t>
  </si>
  <si>
    <t>Oprema za održavanje i zaštitu</t>
  </si>
  <si>
    <t>Nematerijalna proizvedena imovina</t>
  </si>
  <si>
    <t>Ulaganja u računalne programe</t>
  </si>
  <si>
    <t>Rashodi za dodatna ulaganja na nefin. imovini</t>
  </si>
  <si>
    <t>Dodatna ulaganja na građevinskim objektima</t>
  </si>
  <si>
    <t>4511</t>
  </si>
  <si>
    <t>Ostale naknade troškova zaposlenima</t>
  </si>
  <si>
    <t>Naknade troškova osobama izvan radnog odnosa</t>
  </si>
  <si>
    <t>Ostale naknade građanima i kućanstvima iz proračuna</t>
  </si>
  <si>
    <t>Materijal i dijelovi za tekuće i invest. održavanje</t>
  </si>
  <si>
    <t>Naknada za korištenje nefinancijske imovine</t>
  </si>
  <si>
    <t>Ceste, željeznice i ostali prometni objekti</t>
  </si>
  <si>
    <t>Usluge promiđbe i informiranja</t>
  </si>
  <si>
    <t>AGENCIJA ZA UPRAVLJANJE DRŽAVNOM IMOVINOM</t>
  </si>
  <si>
    <t>Rashodi za dodatna ulaganja na nefinancijskoj imovini</t>
  </si>
  <si>
    <t>ODRŽAVANJE KVALITETE I FUNKCIONALNOSTI OBJEKATA</t>
  </si>
  <si>
    <t>Materijal i dijelovi za tekuće i investIcijsko održavanje</t>
  </si>
  <si>
    <t>A1006</t>
  </si>
  <si>
    <t>IDENTIFIKACIJA I PRILAGOĐAVANJE STATUSA NEKRETNINA</t>
  </si>
  <si>
    <t>A1007</t>
  </si>
  <si>
    <t>STAMBENO ZBRINJAVANJE DRŽAVNIH SLUŽBENIKA I NAMJEŠTENIKA</t>
  </si>
  <si>
    <t>ADMINISTRATIVNO UPRAVLJANJE, OPREMANJE I KONTROLA DRŽAVNE IMOVINE</t>
  </si>
  <si>
    <t>A1009</t>
  </si>
  <si>
    <t>Kazne, upravne mjere i ostali prihodi</t>
  </si>
  <si>
    <t>Ostali prihodi</t>
  </si>
  <si>
    <t>Pleće u naravi</t>
  </si>
  <si>
    <t>Kamate za primljene kredite i zajmove od kreditnih i ostalih financijskih institucija u javnom sektoru</t>
  </si>
  <si>
    <t>Plaće u naravi</t>
  </si>
  <si>
    <t>Kamate za primljene kredite i zajmmove od kreditnih i ostalih financijskih institucija u javnom sektoru</t>
  </si>
  <si>
    <t>Inozemne</t>
  </si>
  <si>
    <t>Naknade za rad predstavničkih i izvršnih tijela, povjerenstava i sl</t>
  </si>
  <si>
    <t>Prihodi od upravnih i administrativnih pristojbi, pristojbi po posebnim propisima i nakanada</t>
  </si>
  <si>
    <t>Prihodi po posebnim propisima</t>
  </si>
  <si>
    <t>Ostali nespomenuti prihodi</t>
  </si>
  <si>
    <t>Prihodi od kamata na dane zajmove trgovačkim društvima u javnom sektoru</t>
  </si>
  <si>
    <t>Primljeni krediti od tuzemnih kreditnih financijskih instiucija izvan javnog sektora</t>
  </si>
  <si>
    <t>Upravne i administrativne pristojbe</t>
  </si>
  <si>
    <t>Ostale pristojbe i naknade</t>
  </si>
  <si>
    <t>Ceste, željeznice i ostali poslovni objekti</t>
  </si>
  <si>
    <t>Ostali građevinski objekti</t>
  </si>
  <si>
    <t>K2003</t>
  </si>
  <si>
    <t>KUPNJA NEKRETNINA ZA POTREBE TIJELA DRŽAVNE UPRAVE ILI DRUGIH KORISNIKA DRŽAVNOG PRORAČUNA</t>
  </si>
  <si>
    <t>Primici (povrati) glavnice zajmova danih trgovačkim društvima u javnom sektoru</t>
  </si>
  <si>
    <t>Povrat zajmova danih tuzemnim trgovačkim društvima u javnom sektoru</t>
  </si>
  <si>
    <t>Prihodi od prodaje prijevoznih sredstava</t>
  </si>
  <si>
    <t>Prijevozna sredstva u cestovnom prometu</t>
  </si>
  <si>
    <t>Prijevozna sredstva</t>
  </si>
  <si>
    <t>Otplata glavnice primljenih kredita i zajmova od kreditnih i ostalih financijskih institucija u javnog sektora</t>
  </si>
  <si>
    <t>Otplatqa glavnice primljenih kredita od kreditnih institucija u javnom sektoru</t>
  </si>
  <si>
    <t>Izdaci za dane zajmove trgovačkim društvima u javnom sektoru</t>
  </si>
  <si>
    <t>Dani zajmovi tuzemnim trgovačkim društvima  u javnom sektoru</t>
  </si>
  <si>
    <t>Ugovorene kazne i ostale naknade šteta</t>
  </si>
  <si>
    <t xml:space="preserve">Primici od prodaje dionica i udjela u glavnici </t>
  </si>
  <si>
    <t>Dionice i udjeli u glavnici trgovačkih društava u javnom sektoru</t>
  </si>
  <si>
    <t>Primljeni krediti i zajmovi od kreditnih i ostalih financijskih institucija u javnom sektoru</t>
  </si>
  <si>
    <t>Primljeni krediti od kreditnih financijskih instiucija u javnom sektoru</t>
  </si>
  <si>
    <t>Primljeni krediti i zajmovi od kreditnih i ostalih financijskih institucija izvan javnog sektora</t>
  </si>
  <si>
    <t>Prihodi od prodaje postrojenja i opreme</t>
  </si>
  <si>
    <t>Uredska oprema i namješaj</t>
  </si>
  <si>
    <t>Prihodi od prodaje knjiga, umjetničkih djela i ostalih izložbenih vrijednosti</t>
  </si>
  <si>
    <t>Umjetnička djela (izložena u galerijama, muzejima i slično)</t>
  </si>
  <si>
    <t>Otplata glavnice primljenih kredita od kreditnih institucija u javnom sektoru</t>
  </si>
  <si>
    <t>Primici od prodaje dionica i udjela u glavnici kreditnih i ostalih financijskih institucija    izvan javnog sektora</t>
  </si>
  <si>
    <t>Dionice i udjeli u glavnici tuzemnih kreditnih i ostalih financijskih institucija  izvan javnog sektora</t>
  </si>
  <si>
    <t>IZVRŠENJE FINANCIJSKOG PLANA AGENCIJE ZA UPRAVLJANJE DRŽAVNOM IMOVINOM ZA 2012. GODINU</t>
  </si>
  <si>
    <t>PROMJENE U STANJU DEPOZITA</t>
  </si>
  <si>
    <t>BROJČANA OZNAKA I NAZIV</t>
  </si>
  <si>
    <t>IZVRŠENJE             IV. - XII. 2011.</t>
  </si>
  <si>
    <t>IZVORNI PLAN 2012.</t>
  </si>
  <si>
    <t>IZVRŠENJE             2012.</t>
  </si>
  <si>
    <t>INDEKS</t>
  </si>
  <si>
    <t>5=4/2*100</t>
  </si>
  <si>
    <t>6=4/3*100</t>
  </si>
  <si>
    <t>Pomoći iz inozemstva (darovnice) i od subjekata unutar općeg proračuna</t>
  </si>
  <si>
    <t>Pomoći iz proračuna</t>
  </si>
  <si>
    <t>Kapitalne pomoći iz proračuna</t>
  </si>
  <si>
    <t>Kapitalne pomoći</t>
  </si>
  <si>
    <t>Kapitalne pomoći kreditnim i ostalim financijskim institucijama te trgovačkim društvima u javnom sektoru</t>
  </si>
  <si>
    <t>Izdaci za dionice i udjele u glavnici</t>
  </si>
  <si>
    <t>Dionice i udjeli u glavnici trgovačkih društava izvan javnog sektora</t>
  </si>
  <si>
    <t>PRIHODI OD NEFINANCIJSKE IMOVINE</t>
  </si>
  <si>
    <t>RASHODI ZA NEFINANCIJSKU IMOVINU</t>
  </si>
  <si>
    <t>Prihodi od prodaje proizvoda i usluga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</si>
</sst>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#,##0.0"/>
  </numFmts>
  <fonts count="4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Bookman Old Style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Bookman Old Style"/>
      <family val="1"/>
    </font>
    <font>
      <b/>
      <sz val="12"/>
      <name val="Times New Roman"/>
      <family val="1"/>
    </font>
    <font>
      <sz val="14"/>
      <name val="Bookman Old Style"/>
      <family val="1"/>
    </font>
    <font>
      <b/>
      <sz val="14"/>
      <name val="Bookman Old Style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9"/>
      <name val="Times New Roman"/>
      <family val="1"/>
    </font>
    <font>
      <sz val="10"/>
      <name val="Geneva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0" fillId="4" borderId="7" applyNumberFormat="0" applyFon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6" fillId="16" borderId="8" applyNumberFormat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58">
    <xf numFmtId="0" fontId="0" fillId="0" borderId="0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 quotePrefix="1">
      <alignment horizontal="left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" fontId="12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3" fontId="11" fillId="0" borderId="1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 quotePrefix="1">
      <alignment horizontal="left" wrapText="1"/>
      <protection/>
    </xf>
    <xf numFmtId="0" fontId="14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3" fontId="14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4" fontId="7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 quotePrefix="1">
      <alignment horizontal="left" wrapText="1"/>
      <protection/>
    </xf>
    <xf numFmtId="3" fontId="7" fillId="0" borderId="0" xfId="0" applyNumberFormat="1" applyFont="1" applyFill="1" applyBorder="1" applyAlignment="1" applyProtection="1">
      <alignment horizontal="left" wrapText="1"/>
      <protection/>
    </xf>
    <xf numFmtId="0" fontId="14" fillId="0" borderId="0" xfId="0" applyNumberFormat="1" applyFont="1" applyFill="1" applyBorder="1" applyAlignment="1" applyProtection="1" quotePrefix="1">
      <alignment horizontal="left" wrapText="1"/>
      <protection/>
    </xf>
    <xf numFmtId="4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172" fontId="6" fillId="0" borderId="0" xfId="0" applyNumberFormat="1" applyFont="1" applyAlignment="1">
      <alignment vertical="center" wrapText="1"/>
    </xf>
    <xf numFmtId="0" fontId="14" fillId="0" borderId="0" xfId="0" applyNumberFormat="1" applyFont="1" applyFill="1" applyBorder="1" applyAlignment="1" applyProtection="1">
      <alignment horizontal="center"/>
      <protection/>
    </xf>
    <xf numFmtId="3" fontId="11" fillId="0" borderId="11" xfId="0" applyNumberFormat="1" applyFont="1" applyBorder="1" applyAlignment="1">
      <alignment horizontal="right"/>
    </xf>
    <xf numFmtId="4" fontId="11" fillId="0" borderId="11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 horizontal="right"/>
    </xf>
    <xf numFmtId="3" fontId="11" fillId="0" borderId="11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 quotePrefix="1">
      <alignment horizontal="left" vertical="center" wrapText="1"/>
    </xf>
    <xf numFmtId="0" fontId="7" fillId="0" borderId="0" xfId="0" applyFont="1" applyBorder="1" applyAlignment="1" quotePrefix="1">
      <alignment horizontal="left" vertical="center" wrapText="1"/>
    </xf>
    <xf numFmtId="0" fontId="7" fillId="16" borderId="0" xfId="0" applyNumberFormat="1" applyFont="1" applyFill="1" applyBorder="1" applyAlignment="1" applyProtection="1">
      <alignment wrapText="1"/>
      <protection/>
    </xf>
    <xf numFmtId="0" fontId="14" fillId="0" borderId="0" xfId="0" applyNumberFormat="1" applyFont="1" applyFill="1" applyBorder="1" applyAlignment="1" applyProtection="1">
      <alignment horizontal="center" wrapText="1"/>
      <protection/>
    </xf>
    <xf numFmtId="0" fontId="14" fillId="0" borderId="0" xfId="0" applyFont="1" applyBorder="1" applyAlignment="1" quotePrefix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Border="1" applyAlignment="1" quotePrefix="1">
      <alignment horizontal="center" vertical="center"/>
    </xf>
    <xf numFmtId="0" fontId="15" fillId="0" borderId="0" xfId="0" applyFont="1" applyBorder="1" applyAlignment="1" quotePrefix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15" fillId="0" borderId="0" xfId="0" applyNumberFormat="1" applyFont="1" applyFill="1" applyBorder="1" applyAlignment="1" applyProtection="1" quotePrefix="1">
      <alignment horizontal="center"/>
      <protection/>
    </xf>
    <xf numFmtId="3" fontId="15" fillId="0" borderId="0" xfId="0" applyNumberFormat="1" applyFont="1" applyFill="1" applyBorder="1" applyAlignment="1" applyProtection="1">
      <alignment wrapText="1"/>
      <protection/>
    </xf>
    <xf numFmtId="0" fontId="14" fillId="0" borderId="0" xfId="0" applyFont="1" applyBorder="1" applyAlignment="1" quotePrefix="1">
      <alignment horizontal="center" vertical="center" wrapText="1"/>
    </xf>
    <xf numFmtId="0" fontId="14" fillId="0" borderId="0" xfId="0" applyNumberFormat="1" applyFont="1" applyFill="1" applyBorder="1" applyAlignment="1" applyProtection="1" quotePrefix="1">
      <alignment horizontal="left" vertical="center"/>
      <protection/>
    </xf>
    <xf numFmtId="0" fontId="7" fillId="0" borderId="0" xfId="0" applyNumberFormat="1" applyFont="1" applyFill="1" applyBorder="1" applyAlignment="1" applyProtection="1" quotePrefix="1">
      <alignment horizontal="center"/>
      <protection/>
    </xf>
    <xf numFmtId="3" fontId="14" fillId="0" borderId="0" xfId="0" applyNumberFormat="1" applyFont="1" applyFill="1" applyBorder="1" applyAlignment="1" applyProtection="1" quotePrefix="1">
      <alignment horizontal="left" wrapText="1"/>
      <protection/>
    </xf>
    <xf numFmtId="3" fontId="7" fillId="0" borderId="0" xfId="0" applyNumberFormat="1" applyFont="1" applyFill="1" applyBorder="1" applyAlignment="1" applyProtection="1">
      <alignment wrapText="1"/>
      <protection/>
    </xf>
    <xf numFmtId="3" fontId="14" fillId="0" borderId="0" xfId="0" applyNumberFormat="1" applyFont="1" applyFill="1" applyBorder="1" applyAlignment="1" applyProtection="1">
      <alignment wrapText="1"/>
      <protection/>
    </xf>
    <xf numFmtId="0" fontId="14" fillId="0" borderId="10" xfId="0" applyFont="1" applyBorder="1" applyAlignment="1" quotePrefix="1">
      <alignment horizontal="left" vertical="center" wrapText="1"/>
    </xf>
    <xf numFmtId="0" fontId="14" fillId="0" borderId="10" xfId="0" applyFont="1" applyBorder="1" applyAlignment="1" quotePrefix="1">
      <alignment horizontal="center" vertical="center" wrapText="1"/>
    </xf>
    <xf numFmtId="0" fontId="14" fillId="0" borderId="10" xfId="0" applyNumberFormat="1" applyFont="1" applyFill="1" applyBorder="1" applyAlignment="1" applyProtection="1" quotePrefix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3" fontId="14" fillId="16" borderId="0" xfId="0" applyNumberFormat="1" applyFont="1" applyFill="1" applyBorder="1" applyAlignment="1" applyProtection="1">
      <alignment wrapText="1"/>
      <protection/>
    </xf>
    <xf numFmtId="3" fontId="16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4" fillId="0" borderId="12" xfId="0" applyNumberFormat="1" applyFont="1" applyFill="1" applyBorder="1" applyAlignment="1" applyProtection="1" quotePrefix="1">
      <alignment horizontal="left"/>
      <protection/>
    </xf>
    <xf numFmtId="3" fontId="14" fillId="0" borderId="12" xfId="0" applyNumberFormat="1" applyFont="1" applyFill="1" applyBorder="1" applyAlignment="1" applyProtection="1">
      <alignment horizontal="right"/>
      <protection/>
    </xf>
    <xf numFmtId="4" fontId="14" fillId="0" borderId="12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4" fontId="14" fillId="0" borderId="0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wrapText="1"/>
      <protection/>
    </xf>
    <xf numFmtId="3" fontId="17" fillId="0" borderId="0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wrapText="1"/>
      <protection/>
    </xf>
    <xf numFmtId="0" fontId="16" fillId="0" borderId="0" xfId="0" applyNumberFormat="1" applyFont="1" applyFill="1" applyBorder="1" applyAlignment="1" applyProtection="1">
      <alignment horizontal="left" wrapText="1"/>
      <protection/>
    </xf>
    <xf numFmtId="0" fontId="17" fillId="0" borderId="0" xfId="0" applyNumberFormat="1" applyFont="1" applyFill="1" applyBorder="1" applyAlignment="1" applyProtection="1">
      <alignment horizontal="center" vertical="top" wrapText="1"/>
      <protection/>
    </xf>
    <xf numFmtId="0" fontId="17" fillId="0" borderId="0" xfId="0" applyNumberFormat="1" applyFont="1" applyFill="1" applyBorder="1" applyAlignment="1" applyProtection="1">
      <alignment horizontal="left" wrapText="1"/>
      <protection/>
    </xf>
    <xf numFmtId="0" fontId="14" fillId="0" borderId="0" xfId="0" applyNumberFormat="1" applyFont="1" applyFill="1" applyBorder="1" applyAlignment="1" applyProtection="1" quotePrefix="1">
      <alignment horizontal="left"/>
      <protection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4" fontId="14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 quotePrefix="1">
      <alignment horizontal="right"/>
    </xf>
    <xf numFmtId="0" fontId="14" fillId="0" borderId="0" xfId="0" applyFont="1" applyBorder="1" applyAlignment="1" quotePrefix="1">
      <alignment horizontal="right"/>
    </xf>
    <xf numFmtId="0" fontId="14" fillId="0" borderId="0" xfId="0" applyFont="1" applyBorder="1" applyAlignment="1" quotePrefix="1">
      <alignment horizontal="left"/>
    </xf>
    <xf numFmtId="0" fontId="7" fillId="0" borderId="0" xfId="0" applyFont="1" applyBorder="1" applyAlignment="1" quotePrefix="1">
      <alignment horizontal="left"/>
    </xf>
    <xf numFmtId="0" fontId="19" fillId="0" borderId="0" xfId="0" applyFont="1" applyBorder="1" applyAlignment="1">
      <alignment horizontal="right"/>
    </xf>
    <xf numFmtId="0" fontId="17" fillId="0" borderId="0" xfId="0" applyFont="1" applyBorder="1" applyAlignment="1">
      <alignment vertical="center"/>
    </xf>
    <xf numFmtId="0" fontId="14" fillId="0" borderId="0" xfId="0" applyNumberFormat="1" applyFont="1" applyFill="1" applyBorder="1" applyAlignment="1" applyProtection="1">
      <alignment horizontal="right" vertical="top"/>
      <protection/>
    </xf>
    <xf numFmtId="0" fontId="15" fillId="0" borderId="0" xfId="0" applyFont="1" applyBorder="1" applyAlignment="1">
      <alignment horizontal="right" vertical="top"/>
    </xf>
    <xf numFmtId="0" fontId="19" fillId="0" borderId="0" xfId="0" applyFont="1" applyBorder="1" applyAlignment="1">
      <alignment horizontal="right" vertical="top"/>
    </xf>
    <xf numFmtId="0" fontId="7" fillId="0" borderId="0" xfId="0" applyFont="1" applyBorder="1" applyAlignment="1" quotePrefix="1">
      <alignment horizontal="right" vertical="top"/>
    </xf>
    <xf numFmtId="0" fontId="16" fillId="0" borderId="0" xfId="0" applyFont="1" applyBorder="1" applyAlignment="1" quotePrefix="1">
      <alignment horizontal="right" vertical="top"/>
    </xf>
    <xf numFmtId="0" fontId="16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/>
    </xf>
    <xf numFmtId="0" fontId="7" fillId="0" borderId="0" xfId="0" applyNumberFormat="1" applyFont="1" applyFill="1" applyBorder="1" applyAlignment="1" applyProtection="1" quotePrefix="1">
      <alignment horizontal="right"/>
      <protection/>
    </xf>
    <xf numFmtId="0" fontId="17" fillId="0" borderId="0" xfId="0" applyFont="1" applyBorder="1" applyAlignment="1" quotePrefix="1">
      <alignment horizontal="right" vertical="top"/>
    </xf>
    <xf numFmtId="0" fontId="17" fillId="0" borderId="0" xfId="54" applyFont="1" applyFill="1" applyBorder="1" applyAlignment="1">
      <alignment horizontal="left" wrapText="1"/>
      <protection/>
    </xf>
    <xf numFmtId="0" fontId="17" fillId="0" borderId="0" xfId="0" applyNumberFormat="1" applyFont="1" applyFill="1" applyBorder="1" applyAlignment="1" applyProtection="1" quotePrefix="1">
      <alignment horizontal="right" vertical="top"/>
      <protection/>
    </xf>
    <xf numFmtId="0" fontId="20" fillId="0" borderId="0" xfId="0" applyNumberFormat="1" applyFont="1" applyFill="1" applyBorder="1" applyAlignment="1" applyProtection="1" quotePrefix="1">
      <alignment horizontal="right" vertical="top"/>
      <protection/>
    </xf>
    <xf numFmtId="2" fontId="7" fillId="0" borderId="0" xfId="0" applyNumberFormat="1" applyFont="1" applyFill="1" applyBorder="1" applyAlignment="1" applyProtection="1">
      <alignment horizontal="right"/>
      <protection/>
    </xf>
    <xf numFmtId="0" fontId="14" fillId="16" borderId="12" xfId="0" applyFont="1" applyFill="1" applyBorder="1" applyAlignment="1" quotePrefix="1">
      <alignment horizontal="center" vertical="center" wrapText="1"/>
    </xf>
    <xf numFmtId="0" fontId="14" fillId="16" borderId="12" xfId="0" applyNumberFormat="1" applyFont="1" applyFill="1" applyBorder="1" applyAlignment="1" applyProtection="1" quotePrefix="1">
      <alignment horizontal="center" vertical="center" wrapText="1"/>
      <protection/>
    </xf>
    <xf numFmtId="3" fontId="14" fillId="0" borderId="12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 quotePrefix="1">
      <alignment/>
    </xf>
    <xf numFmtId="0" fontId="14" fillId="0" borderId="0" xfId="0" applyNumberFormat="1" applyFont="1" applyFill="1" applyBorder="1" applyAlignment="1" applyProtection="1">
      <alignment horizontal="left" vertical="top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16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 quotePrefix="1">
      <alignment horizontal="left" vertical="center"/>
    </xf>
    <xf numFmtId="0" fontId="7" fillId="0" borderId="0" xfId="0" applyFont="1" applyBorder="1" applyAlignment="1">
      <alignment vertical="center"/>
    </xf>
    <xf numFmtId="0" fontId="14" fillId="0" borderId="0" xfId="0" applyFont="1" applyBorder="1" applyAlignment="1" quotePrefix="1">
      <alignment horizontal="right" vertical="top"/>
    </xf>
    <xf numFmtId="0" fontId="14" fillId="0" borderId="0" xfId="53" applyFont="1" applyFill="1" applyBorder="1" applyAlignment="1">
      <alignment horizontal="left" vertical="center" wrapText="1"/>
      <protection/>
    </xf>
    <xf numFmtId="0" fontId="14" fillId="0" borderId="0" xfId="53" applyFont="1" applyFill="1" applyBorder="1" applyAlignment="1">
      <alignment horizontal="left" wrapText="1"/>
      <protection/>
    </xf>
    <xf numFmtId="0" fontId="7" fillId="0" borderId="0" xfId="53" applyFont="1" applyFill="1" applyBorder="1" applyAlignment="1">
      <alignment horizontal="left" wrapText="1"/>
      <protection/>
    </xf>
    <xf numFmtId="0" fontId="15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vertical="center"/>
    </xf>
    <xf numFmtId="3" fontId="14" fillId="0" borderId="0" xfId="0" applyNumberFormat="1" applyFont="1" applyFill="1" applyBorder="1" applyAlignment="1" applyProtection="1">
      <alignment vertical="center" wrapText="1"/>
      <protection/>
    </xf>
    <xf numFmtId="0" fontId="14" fillId="0" borderId="0" xfId="0" applyNumberFormat="1" applyFont="1" applyFill="1" applyBorder="1" applyAlignment="1" applyProtection="1">
      <alignment vertical="center" wrapText="1"/>
      <protection/>
    </xf>
    <xf numFmtId="3" fontId="7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4" fontId="7" fillId="0" borderId="0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3" fontId="14" fillId="0" borderId="0" xfId="0" applyNumberFormat="1" applyFont="1" applyFill="1" applyBorder="1" applyAlignment="1" applyProtection="1">
      <alignment horizontal="right" vertical="center" wrapText="1"/>
      <protection/>
    </xf>
    <xf numFmtId="4" fontId="14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 quotePrefix="1">
      <alignment horizontal="right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4" fontId="7" fillId="0" borderId="0" xfId="0" applyNumberFormat="1" applyFont="1" applyFill="1" applyBorder="1" applyAlignment="1" applyProtection="1">
      <alignment vertical="center"/>
      <protection/>
    </xf>
    <xf numFmtId="2" fontId="7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 quotePrefix="1">
      <alignment horizontal="left" vertical="center" wrapText="1"/>
      <protection/>
    </xf>
    <xf numFmtId="2" fontId="7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 quotePrefix="1">
      <alignment horizontal="left" vertical="center" wrapText="1"/>
      <protection/>
    </xf>
    <xf numFmtId="3" fontId="7" fillId="0" borderId="0" xfId="0" applyNumberFormat="1" applyFont="1" applyFill="1" applyBorder="1" applyAlignment="1" applyProtection="1" quotePrefix="1">
      <alignment horizontal="left" vertical="center" wrapText="1"/>
      <protection/>
    </xf>
    <xf numFmtId="3" fontId="7" fillId="0" borderId="0" xfId="0" applyNumberFormat="1" applyFont="1" applyFill="1" applyBorder="1" applyAlignment="1" applyProtection="1">
      <alignment horizontal="left" vertical="center" wrapText="1"/>
      <protection/>
    </xf>
    <xf numFmtId="3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7" fillId="0" borderId="0" xfId="0" applyFont="1" applyAlignment="1" quotePrefix="1">
      <alignment horizontal="left" vertical="center" wrapText="1"/>
    </xf>
    <xf numFmtId="0" fontId="15" fillId="0" borderId="0" xfId="0" applyFont="1" applyAlignment="1" quotePrefix="1">
      <alignment horizontal="left" vertical="center" wrapText="1"/>
    </xf>
    <xf numFmtId="0" fontId="14" fillId="0" borderId="0" xfId="0" applyFont="1" applyAlignment="1" quotePrefix="1">
      <alignment horizontal="left" vertical="center" wrapText="1"/>
    </xf>
    <xf numFmtId="0" fontId="14" fillId="0" borderId="13" xfId="0" applyFont="1" applyBorder="1" applyAlignment="1" quotePrefix="1">
      <alignment horizontal="left" vertical="center" wrapText="1"/>
    </xf>
    <xf numFmtId="0" fontId="15" fillId="0" borderId="0" xfId="0" applyNumberFormat="1" applyFont="1" applyFill="1" applyBorder="1" applyAlignment="1" applyProtection="1" quotePrefix="1">
      <alignment horizontal="left" vertical="center" wrapText="1"/>
      <protection/>
    </xf>
    <xf numFmtId="3" fontId="15" fillId="0" borderId="0" xfId="0" applyNumberFormat="1" applyFont="1" applyFill="1" applyBorder="1" applyAlignment="1" applyProtection="1">
      <alignment horizontal="left" vertical="center" wrapText="1"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39" fillId="0" borderId="0" xfId="0" applyNumberFormat="1" applyFont="1" applyFill="1" applyBorder="1" applyAlignment="1" applyProtection="1">
      <alignment horizontal="right"/>
      <protection/>
    </xf>
    <xf numFmtId="3" fontId="39" fillId="0" borderId="0" xfId="0" applyNumberFormat="1" applyFont="1" applyFill="1" applyBorder="1" applyAlignment="1" applyProtection="1">
      <alignment horizontal="right" wrapText="1"/>
      <protection/>
    </xf>
    <xf numFmtId="4" fontId="39" fillId="0" borderId="0" xfId="0" applyNumberFormat="1" applyFont="1" applyFill="1" applyBorder="1" applyAlignment="1" applyProtection="1">
      <alignment horizontal="right"/>
      <protection/>
    </xf>
    <xf numFmtId="3" fontId="39" fillId="0" borderId="0" xfId="0" applyNumberFormat="1" applyFont="1" applyFill="1" applyBorder="1" applyAlignment="1" applyProtection="1">
      <alignment horizontal="right" vertical="center" wrapText="1"/>
      <protection/>
    </xf>
    <xf numFmtId="3" fontId="7" fillId="0" borderId="0" xfId="0" applyNumberFormat="1" applyFont="1" applyFill="1" applyBorder="1" applyAlignment="1" applyProtection="1">
      <alignment horizontal="right" wrapText="1"/>
      <protection/>
    </xf>
    <xf numFmtId="0" fontId="39" fillId="0" borderId="0" xfId="0" applyNumberFormat="1" applyFont="1" applyFill="1" applyBorder="1" applyAlignment="1" applyProtection="1">
      <alignment/>
      <protection/>
    </xf>
    <xf numFmtId="3" fontId="39" fillId="0" borderId="0" xfId="0" applyNumberFormat="1" applyFont="1" applyFill="1" applyBorder="1" applyAlignment="1" applyProtection="1">
      <alignment/>
      <protection/>
    </xf>
    <xf numFmtId="4" fontId="39" fillId="0" borderId="0" xfId="0" applyNumberFormat="1" applyFont="1" applyFill="1" applyBorder="1" applyAlignment="1" applyProtection="1">
      <alignment/>
      <protection/>
    </xf>
    <xf numFmtId="2" fontId="14" fillId="0" borderId="12" xfId="0" applyNumberFormat="1" applyFont="1" applyFill="1" applyBorder="1" applyAlignment="1" applyProtection="1">
      <alignment horizontal="right"/>
      <protection/>
    </xf>
    <xf numFmtId="3" fontId="16" fillId="0" borderId="0" xfId="0" applyNumberFormat="1" applyFont="1" applyFill="1" applyBorder="1" applyAlignment="1" applyProtection="1">
      <alignment horizontal="right"/>
      <protection/>
    </xf>
    <xf numFmtId="2" fontId="14" fillId="0" borderId="0" xfId="0" applyNumberFormat="1" applyFont="1" applyFill="1" applyBorder="1" applyAlignment="1" applyProtection="1">
      <alignment horizontal="right"/>
      <protection/>
    </xf>
    <xf numFmtId="2" fontId="39" fillId="0" borderId="0" xfId="0" applyNumberFormat="1" applyFont="1" applyFill="1" applyBorder="1" applyAlignment="1" applyProtection="1">
      <alignment horizontal="right"/>
      <protection/>
    </xf>
    <xf numFmtId="3" fontId="39" fillId="0" borderId="0" xfId="0" applyNumberFormat="1" applyFont="1" applyFill="1" applyBorder="1" applyAlignment="1" applyProtection="1">
      <alignment wrapText="1"/>
      <protection/>
    </xf>
    <xf numFmtId="0" fontId="14" fillId="0" borderId="12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Font="1" applyBorder="1" applyAlignment="1" quotePrefix="1">
      <alignment horizontal="left"/>
    </xf>
    <xf numFmtId="0" fontId="11" fillId="0" borderId="12" xfId="0" applyNumberFormat="1" applyFont="1" applyFill="1" applyBorder="1" applyAlignment="1" applyProtection="1">
      <alignment/>
      <protection/>
    </xf>
    <xf numFmtId="0" fontId="16" fillId="0" borderId="0" xfId="0" applyFont="1" applyBorder="1" applyAlignment="1" quotePrefix="1">
      <alignment horizontal="left" wrapText="1"/>
    </xf>
    <xf numFmtId="0" fontId="22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 quotePrefix="1">
      <alignment horizontal="left" vertical="top" wrapText="1"/>
      <protection/>
    </xf>
    <xf numFmtId="2" fontId="14" fillId="0" borderId="0" xfId="0" applyNumberFormat="1" applyFont="1" applyFill="1" applyBorder="1" applyAlignment="1" applyProtection="1">
      <alignment wrapText="1"/>
      <protection/>
    </xf>
    <xf numFmtId="2" fontId="7" fillId="0" borderId="0" xfId="0" applyNumberFormat="1" applyFont="1" applyFill="1" applyBorder="1" applyAlignment="1" applyProtection="1">
      <alignment wrapText="1"/>
      <protection/>
    </xf>
    <xf numFmtId="0" fontId="14" fillId="0" borderId="0" xfId="0" applyNumberFormat="1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 quotePrefix="1">
      <alignment horizontal="left" vertical="top" wrapText="1"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quotePrefix="1">
      <alignment horizontal="left" vertical="top" wrapText="1"/>
    </xf>
    <xf numFmtId="2" fontId="39" fillId="0" borderId="0" xfId="0" applyNumberFormat="1" applyFont="1" applyFill="1" applyBorder="1" applyAlignment="1" applyProtection="1">
      <alignment wrapText="1"/>
      <protection/>
    </xf>
    <xf numFmtId="4" fontId="14" fillId="0" borderId="14" xfId="55" applyNumberFormat="1" applyFont="1" applyFill="1" applyBorder="1" applyAlignment="1">
      <alignment horizontal="center" vertical="center" wrapText="1"/>
      <protection/>
    </xf>
    <xf numFmtId="3" fontId="14" fillId="0" borderId="14" xfId="55" applyNumberFormat="1" applyFont="1" applyFill="1" applyBorder="1" applyAlignment="1">
      <alignment horizontal="center" vertical="center" wrapText="1"/>
      <protection/>
    </xf>
    <xf numFmtId="4" fontId="14" fillId="0" borderId="14" xfId="56" applyNumberFormat="1" applyFont="1" applyFill="1" applyBorder="1" applyAlignment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3" fontId="42" fillId="0" borderId="14" xfId="55" applyNumberFormat="1" applyFont="1" applyFill="1" applyBorder="1" applyAlignment="1">
      <alignment horizontal="center" vertical="center" wrapText="1"/>
      <protection/>
    </xf>
    <xf numFmtId="4" fontId="42" fillId="0" borderId="14" xfId="56" applyNumberFormat="1" applyFont="1" applyFill="1" applyBorder="1" applyAlignment="1">
      <alignment horizontal="right" vertical="center" wrapText="1"/>
      <protection/>
    </xf>
    <xf numFmtId="4" fontId="17" fillId="0" borderId="0" xfId="0" applyNumberFormat="1" applyFont="1" applyFill="1" applyBorder="1" applyAlignment="1" applyProtection="1">
      <alignment horizontal="right" wrapText="1"/>
      <protection/>
    </xf>
    <xf numFmtId="3" fontId="7" fillId="0" borderId="0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Border="1" applyAlignment="1" quotePrefix="1">
      <alignment horizontal="left" vertical="center" wrapText="1"/>
    </xf>
    <xf numFmtId="0" fontId="1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 quotePrefix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 quotePrefix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4" fontId="7" fillId="0" borderId="0" xfId="0" applyNumberFormat="1" applyFont="1" applyFill="1" applyBorder="1" applyAlignment="1" applyProtection="1">
      <alignment horizontal="right" wrapText="1"/>
      <protection/>
    </xf>
    <xf numFmtId="4" fontId="14" fillId="0" borderId="14" xfId="56" applyNumberFormat="1" applyFont="1" applyFill="1" applyBorder="1" applyAlignment="1">
      <alignment horizontal="right" vertical="center" wrapText="1"/>
      <protection/>
    </xf>
    <xf numFmtId="3" fontId="14" fillId="0" borderId="12" xfId="0" applyNumberFormat="1" applyFont="1" applyBorder="1" applyAlignment="1">
      <alignment horizontal="right" vertical="center" wrapText="1"/>
    </xf>
    <xf numFmtId="3" fontId="43" fillId="0" borderId="0" xfId="0" applyNumberFormat="1" applyFont="1" applyFill="1" applyBorder="1" applyAlignment="1" applyProtection="1">
      <alignment/>
      <protection/>
    </xf>
    <xf numFmtId="2" fontId="43" fillId="0" borderId="0" xfId="0" applyNumberFormat="1" applyFont="1" applyFill="1" applyBorder="1" applyAlignment="1" applyProtection="1">
      <alignment horizontal="right"/>
      <protection/>
    </xf>
    <xf numFmtId="4" fontId="16" fillId="0" borderId="0" xfId="0" applyNumberFormat="1" applyFont="1" applyFill="1" applyBorder="1" applyAlignment="1" applyProtection="1">
      <alignment horizontal="right"/>
      <protection/>
    </xf>
    <xf numFmtId="4" fontId="14" fillId="0" borderId="0" xfId="0" applyNumberFormat="1" applyFont="1" applyFill="1" applyBorder="1" applyAlignment="1" applyProtection="1">
      <alignment wrapText="1"/>
      <protection/>
    </xf>
    <xf numFmtId="0" fontId="44" fillId="0" borderId="15" xfId="0" applyFont="1" applyBorder="1" applyAlignment="1" quotePrefix="1">
      <alignment horizontal="center"/>
    </xf>
    <xf numFmtId="0" fontId="44" fillId="0" borderId="14" xfId="0" applyFont="1" applyBorder="1" applyAlignment="1" quotePrefix="1">
      <alignment horizontal="left"/>
    </xf>
    <xf numFmtId="0" fontId="45" fillId="0" borderId="14" xfId="0" applyNumberFormat="1" applyFont="1" applyFill="1" applyBorder="1" applyAlignment="1" applyProtection="1">
      <alignment/>
      <protection/>
    </xf>
    <xf numFmtId="3" fontId="14" fillId="0" borderId="11" xfId="55" applyNumberFormat="1" applyFont="1" applyFill="1" applyBorder="1" applyAlignment="1">
      <alignment horizontal="center" vertical="center" wrapText="1"/>
      <protection/>
    </xf>
    <xf numFmtId="4" fontId="14" fillId="0" borderId="11" xfId="56" applyNumberFormat="1" applyFont="1" applyFill="1" applyBorder="1" applyAlignment="1">
      <alignment horizontal="center" vertical="center" wrapText="1"/>
      <protection/>
    </xf>
    <xf numFmtId="3" fontId="42" fillId="0" borderId="11" xfId="55" applyNumberFormat="1" applyFont="1" applyFill="1" applyBorder="1" applyAlignment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4" fontId="5" fillId="0" borderId="11" xfId="0" applyNumberFormat="1" applyFont="1" applyFill="1" applyBorder="1" applyAlignment="1" applyProtection="1">
      <alignment/>
      <protection/>
    </xf>
    <xf numFmtId="4" fontId="42" fillId="0" borderId="11" xfId="56" applyNumberFormat="1" applyFont="1" applyFill="1" applyBorder="1" applyAlignment="1">
      <alignment horizontal="right" vertical="center" wrapText="1"/>
      <protection/>
    </xf>
    <xf numFmtId="0" fontId="44" fillId="0" borderId="11" xfId="0" applyFont="1" applyBorder="1" applyAlignment="1" quotePrefix="1">
      <alignment horizontal="center"/>
    </xf>
    <xf numFmtId="0" fontId="44" fillId="0" borderId="11" xfId="0" applyNumberFormat="1" applyFont="1" applyFill="1" applyBorder="1" applyAlignment="1" applyProtection="1" quotePrefix="1">
      <alignment horizontal="left"/>
      <protection/>
    </xf>
    <xf numFmtId="0" fontId="44" fillId="0" borderId="14" xfId="0" applyNumberFormat="1" applyFont="1" applyFill="1" applyBorder="1" applyAlignment="1" applyProtection="1" quotePrefix="1">
      <alignment horizontal="left"/>
      <protection/>
    </xf>
    <xf numFmtId="0" fontId="44" fillId="0" borderId="11" xfId="0" applyNumberFormat="1" applyFont="1" applyFill="1" applyBorder="1" applyAlignment="1" applyProtection="1" quotePrefix="1">
      <alignment horizontal="left" wrapText="1"/>
      <protection/>
    </xf>
    <xf numFmtId="0" fontId="14" fillId="0" borderId="12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 wrapText="1"/>
      <protection/>
    </xf>
    <xf numFmtId="0" fontId="14" fillId="16" borderId="12" xfId="0" applyFont="1" applyFill="1" applyBorder="1" applyAlignment="1" quotePrefix="1">
      <alignment horizontal="left" vertical="center" wrapText="1"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3" fontId="14" fillId="0" borderId="0" xfId="0" applyNumberFormat="1" applyFont="1" applyFill="1" applyBorder="1" applyAlignment="1">
      <alignment horizontal="center" vertical="center" wrapText="1"/>
    </xf>
    <xf numFmtId="4" fontId="42" fillId="0" borderId="0" xfId="56" applyNumberFormat="1" applyFont="1" applyFill="1" applyBorder="1" applyAlignment="1">
      <alignment horizontal="right" vertical="center" wrapText="1"/>
      <protection/>
    </xf>
    <xf numFmtId="172" fontId="21" fillId="0" borderId="0" xfId="0" applyNumberFormat="1" applyFont="1" applyAlignment="1">
      <alignment horizont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 quotePrefix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 quotePrefix="1">
      <alignment horizontal="center" vertical="center" wrapText="1"/>
    </xf>
    <xf numFmtId="0" fontId="8" fillId="0" borderId="0" xfId="0" applyNumberFormat="1" applyFont="1" applyFill="1" applyBorder="1" applyAlignment="1" applyProtection="1" quotePrefix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wrapText="1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 quotePrefix="1">
      <alignment horizontal="center" vertical="center" wrapText="1"/>
    </xf>
    <xf numFmtId="0" fontId="41" fillId="0" borderId="14" xfId="0" applyFont="1" applyBorder="1" applyAlignment="1" quotePrefix="1">
      <alignment horizontal="center" vertical="center" wrapText="1"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 quotePrefix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172" fontId="16" fillId="0" borderId="14" xfId="0" applyNumberFormat="1" applyFont="1" applyFill="1" applyBorder="1" applyAlignment="1">
      <alignment horizontal="lef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bično_List4" xfId="53"/>
    <cellStyle name="Obično_List5" xfId="54"/>
    <cellStyle name="Obično_Polugodišnji-sabor" xfId="55"/>
    <cellStyle name="Obično_prihodi 2005" xfId="56"/>
    <cellStyle name="Output" xfId="57"/>
    <cellStyle name="Percent" xfId="58"/>
    <cellStyle name="Followed Hyperlink" xfId="59"/>
    <cellStyle name="Title" xfId="60"/>
    <cellStyle name="Total" xfId="61"/>
    <cellStyle name="Currency" xfId="62"/>
    <cellStyle name="Currency [0]" xfId="63"/>
    <cellStyle name="Warning Text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B7" sqref="B7"/>
    </sheetView>
  </sheetViews>
  <sheetFormatPr defaultColWidth="11.421875" defaultRowHeight="12.75"/>
  <cols>
    <col min="1" max="1" width="4.28125" style="1" customWidth="1"/>
    <col min="2" max="2" width="45.421875" style="1" customWidth="1"/>
    <col min="3" max="4" width="14.28125" style="1" hidden="1" customWidth="1"/>
    <col min="5" max="5" width="13.7109375" style="1" customWidth="1"/>
    <col min="6" max="6" width="14.421875" style="2" customWidth="1"/>
    <col min="7" max="7" width="7.8515625" style="2" hidden="1" customWidth="1"/>
    <col min="8" max="8" width="12.57421875" style="1" customWidth="1"/>
    <col min="9" max="9" width="10.140625" style="1" bestFit="1" customWidth="1"/>
    <col min="10" max="10" width="8.421875" style="1" customWidth="1"/>
    <col min="11" max="11" width="11.421875" style="1" customWidth="1"/>
    <col min="12" max="12" width="12.421875" style="1" bestFit="1" customWidth="1"/>
    <col min="13" max="13" width="17.00390625" style="1" customWidth="1"/>
    <col min="14" max="16384" width="11.421875" style="1" customWidth="1"/>
  </cols>
  <sheetData>
    <row r="1" spans="1:11" ht="22.5" customHeight="1">
      <c r="A1" s="243" t="s">
        <v>186</v>
      </c>
      <c r="B1" s="243"/>
      <c r="C1" s="243"/>
      <c r="D1" s="243"/>
      <c r="E1" s="243"/>
      <c r="F1" s="243"/>
      <c r="G1" s="243"/>
      <c r="H1" s="243"/>
      <c r="I1" s="243"/>
      <c r="J1" s="243"/>
      <c r="K1" s="26"/>
    </row>
    <row r="2" spans="1:11" ht="22.5" customHeight="1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6"/>
    </row>
    <row r="3" spans="1:11" s="4" customFormat="1" ht="24" customHeight="1">
      <c r="A3" s="244" t="s">
        <v>72</v>
      </c>
      <c r="B3" s="244"/>
      <c r="C3" s="244"/>
      <c r="D3" s="244"/>
      <c r="E3" s="244"/>
      <c r="F3" s="244"/>
      <c r="G3" s="244"/>
      <c r="H3" s="244"/>
      <c r="I3" s="244"/>
      <c r="J3" s="244"/>
      <c r="K3" s="25"/>
    </row>
    <row r="4" spans="1:11" ht="24" customHeight="1">
      <c r="A4" s="244" t="s">
        <v>1</v>
      </c>
      <c r="B4" s="244"/>
      <c r="C4" s="244"/>
      <c r="D4" s="244"/>
      <c r="E4" s="244"/>
      <c r="F4" s="244"/>
      <c r="G4" s="244"/>
      <c r="H4" s="244"/>
      <c r="I4" s="244"/>
      <c r="J4" s="244"/>
      <c r="K4" s="25"/>
    </row>
    <row r="5" spans="1:10" ht="25.5">
      <c r="A5" s="245" t="s">
        <v>188</v>
      </c>
      <c r="B5" s="246"/>
      <c r="C5" s="226"/>
      <c r="D5" s="227"/>
      <c r="E5" s="198" t="s">
        <v>189</v>
      </c>
      <c r="F5" s="223" t="s">
        <v>190</v>
      </c>
      <c r="G5" s="228"/>
      <c r="H5" s="223" t="s">
        <v>191</v>
      </c>
      <c r="I5" s="224" t="s">
        <v>192</v>
      </c>
      <c r="J5" s="224" t="s">
        <v>192</v>
      </c>
    </row>
    <row r="6" spans="1:10" ht="15">
      <c r="A6" s="247">
        <v>1</v>
      </c>
      <c r="B6" s="248"/>
      <c r="C6" s="226"/>
      <c r="D6" s="227"/>
      <c r="E6" s="225">
        <v>2</v>
      </c>
      <c r="F6" s="225">
        <v>3</v>
      </c>
      <c r="G6" s="228"/>
      <c r="H6" s="225">
        <v>4</v>
      </c>
      <c r="I6" s="229" t="s">
        <v>193</v>
      </c>
      <c r="J6" s="229" t="s">
        <v>194</v>
      </c>
    </row>
    <row r="7" spans="1:13" ht="22.5" customHeight="1">
      <c r="A7" s="230">
        <v>6</v>
      </c>
      <c r="B7" s="231" t="s">
        <v>21</v>
      </c>
      <c r="C7" s="28" t="e">
        <f>prihodi!#REF!</f>
        <v>#REF!</v>
      </c>
      <c r="D7" s="28" t="e">
        <f>prihodi!#REF!</f>
        <v>#REF!</v>
      </c>
      <c r="E7" s="28">
        <f>prihodi!D5</f>
        <v>41215859</v>
      </c>
      <c r="F7" s="28">
        <f>prihodi!E5</f>
        <v>62278559</v>
      </c>
      <c r="G7" s="29" t="e">
        <f>F7/C7*100</f>
        <v>#REF!</v>
      </c>
      <c r="H7" s="28">
        <f>prihodi!F5</f>
        <v>56686747</v>
      </c>
      <c r="I7" s="29">
        <f>H7/E7*100</f>
        <v>137.5362503059805</v>
      </c>
      <c r="J7" s="29">
        <f>H7/F7*100</f>
        <v>91.02128872313826</v>
      </c>
      <c r="L7" s="168"/>
      <c r="M7" s="168"/>
    </row>
    <row r="8" spans="1:10" ht="22.5" customHeight="1">
      <c r="A8" s="230">
        <v>7</v>
      </c>
      <c r="B8" s="231" t="s">
        <v>202</v>
      </c>
      <c r="C8" s="28" t="e">
        <f>prihodi!#REF!</f>
        <v>#REF!</v>
      </c>
      <c r="D8" s="28" t="e">
        <f>prihodi!#REF!</f>
        <v>#REF!</v>
      </c>
      <c r="E8" s="28">
        <f>prihodi!D35</f>
        <v>27155034</v>
      </c>
      <c r="F8" s="28">
        <f>prihodi!E35</f>
        <v>154080000</v>
      </c>
      <c r="G8" s="29" t="e">
        <f>F8/C8*100</f>
        <v>#REF!</v>
      </c>
      <c r="H8" s="28">
        <f>prihodi!F35</f>
        <v>28158692</v>
      </c>
      <c r="I8" s="29">
        <f>H8/E8*100</f>
        <v>103.69602925188752</v>
      </c>
      <c r="J8" s="29">
        <f>H8/F8*100</f>
        <v>18.275371235721703</v>
      </c>
    </row>
    <row r="9" spans="1:13" ht="22.5" customHeight="1">
      <c r="A9" s="230">
        <v>3</v>
      </c>
      <c r="B9" s="231" t="s">
        <v>76</v>
      </c>
      <c r="C9" s="32" t="e">
        <f>'rashodi-opći dio'!#REF!</f>
        <v>#REF!</v>
      </c>
      <c r="D9" s="32" t="e">
        <f>'rashodi-opći dio'!#REF!</f>
        <v>#REF!</v>
      </c>
      <c r="E9" s="32">
        <f>'rashodi-opći dio'!D5</f>
        <v>84647752</v>
      </c>
      <c r="F9" s="32">
        <f>'rashodi-opći dio'!E5</f>
        <v>99740888</v>
      </c>
      <c r="G9" s="29" t="e">
        <f>F9/C9*100</f>
        <v>#REF!</v>
      </c>
      <c r="H9" s="32">
        <f>'rashodi-opći dio'!F5</f>
        <v>97831621.97</v>
      </c>
      <c r="I9" s="29">
        <f>H9/E9*100</f>
        <v>115.57497943950123</v>
      </c>
      <c r="J9" s="29">
        <f>H9/F9*100</f>
        <v>98.0857739806768</v>
      </c>
      <c r="L9" s="168"/>
      <c r="M9" s="168"/>
    </row>
    <row r="10" spans="1:10" ht="22.5" customHeight="1">
      <c r="A10" s="230">
        <v>4</v>
      </c>
      <c r="B10" s="231" t="s">
        <v>203</v>
      </c>
      <c r="C10" s="32" t="e">
        <f>'rashodi-opći dio'!#REF!</f>
        <v>#REF!</v>
      </c>
      <c r="D10" s="32" t="e">
        <f>'rashodi-opći dio'!#REF!</f>
        <v>#REF!</v>
      </c>
      <c r="E10" s="32">
        <f>'rashodi-opći dio'!D69</f>
        <v>611050</v>
      </c>
      <c r="F10" s="32">
        <f>'rashodi-opći dio'!E69</f>
        <v>81198700</v>
      </c>
      <c r="G10" s="29" t="e">
        <f>F10/C10*100</f>
        <v>#REF!</v>
      </c>
      <c r="H10" s="32">
        <f>'rashodi-opći dio'!F69</f>
        <v>8780375</v>
      </c>
      <c r="I10" s="29">
        <f>H10/E10*100</f>
        <v>1436.932329596596</v>
      </c>
      <c r="J10" s="29">
        <f>H10/F10*100</f>
        <v>10.813442826055098</v>
      </c>
    </row>
    <row r="11" spans="1:10" ht="22.5" customHeight="1">
      <c r="A11" s="230"/>
      <c r="B11" s="231" t="s">
        <v>20</v>
      </c>
      <c r="C11" s="32" t="e">
        <f>C7+C8-C9-C10</f>
        <v>#REF!</v>
      </c>
      <c r="D11" s="32" t="e">
        <f>D7+D8-D9-D10</f>
        <v>#REF!</v>
      </c>
      <c r="E11" s="32">
        <f>E7+E8-E9-E10</f>
        <v>-16887909</v>
      </c>
      <c r="F11" s="32">
        <f>F7+F8-F9-F10</f>
        <v>35418971</v>
      </c>
      <c r="G11" s="29" t="e">
        <f>F11/C11*100</f>
        <v>#REF!</v>
      </c>
      <c r="H11" s="32">
        <f>H7+H8-H9-H10</f>
        <v>-21766557.97</v>
      </c>
      <c r="I11" s="29">
        <f>H11/E11*100</f>
        <v>128.88841342051285</v>
      </c>
      <c r="J11" s="29">
        <f>H11/F11*100</f>
        <v>-61.45451817332581</v>
      </c>
    </row>
    <row r="12" spans="1:3" ht="18.75">
      <c r="A12" s="7"/>
      <c r="B12" s="5"/>
      <c r="C12" s="6"/>
    </row>
    <row r="13" spans="1:10" s="8" customFormat="1" ht="24" customHeight="1">
      <c r="A13" s="249" t="s">
        <v>27</v>
      </c>
      <c r="B13" s="249"/>
      <c r="C13" s="249"/>
      <c r="D13" s="249"/>
      <c r="E13" s="249"/>
      <c r="F13" s="249"/>
      <c r="G13" s="249"/>
      <c r="H13" s="249"/>
      <c r="I13" s="249"/>
      <c r="J13" s="249"/>
    </row>
    <row r="14" spans="1:7" s="8" customFormat="1" ht="18.75">
      <c r="A14" s="7"/>
      <c r="B14" s="5"/>
      <c r="C14" s="9"/>
      <c r="F14" s="10"/>
      <c r="G14" s="10"/>
    </row>
    <row r="15" spans="1:10" ht="25.5">
      <c r="A15" s="245" t="s">
        <v>188</v>
      </c>
      <c r="B15" s="246"/>
      <c r="C15" s="226"/>
      <c r="D15" s="227"/>
      <c r="E15" s="198" t="s">
        <v>189</v>
      </c>
      <c r="F15" s="223" t="s">
        <v>190</v>
      </c>
      <c r="G15" s="228"/>
      <c r="H15" s="223" t="s">
        <v>191</v>
      </c>
      <c r="I15" s="224" t="s">
        <v>192</v>
      </c>
      <c r="J15" s="224" t="s">
        <v>192</v>
      </c>
    </row>
    <row r="16" spans="1:10" ht="15">
      <c r="A16" s="247">
        <v>1</v>
      </c>
      <c r="B16" s="248"/>
      <c r="C16" s="226"/>
      <c r="D16" s="227"/>
      <c r="E16" s="225">
        <v>2</v>
      </c>
      <c r="F16" s="225">
        <v>3</v>
      </c>
      <c r="G16" s="228"/>
      <c r="H16" s="225">
        <v>4</v>
      </c>
      <c r="I16" s="229" t="s">
        <v>193</v>
      </c>
      <c r="J16" s="229" t="s">
        <v>194</v>
      </c>
    </row>
    <row r="17" spans="1:10" s="8" customFormat="1" ht="31.5">
      <c r="A17" s="230">
        <v>8</v>
      </c>
      <c r="B17" s="233" t="s">
        <v>17</v>
      </c>
      <c r="C17" s="28" t="e">
        <f>'račun financiranja'!#REF!</f>
        <v>#REF!</v>
      </c>
      <c r="D17" s="28" t="e">
        <f>'račun financiranja'!#REF!</f>
        <v>#REF!</v>
      </c>
      <c r="E17" s="28">
        <f>'račun financiranja'!D5</f>
        <v>163314788</v>
      </c>
      <c r="F17" s="28">
        <f>'račun financiranja'!E5</f>
        <v>585975511</v>
      </c>
      <c r="G17" s="29" t="e">
        <f>F17/C17*100</f>
        <v>#REF!</v>
      </c>
      <c r="H17" s="28">
        <f>'račun financiranja'!F5</f>
        <v>662906025</v>
      </c>
      <c r="I17" s="29">
        <f>H17/E17*100</f>
        <v>405.906919464023</v>
      </c>
      <c r="J17" s="29">
        <f>H17/F17*100</f>
        <v>113.12862270792064</v>
      </c>
    </row>
    <row r="18" spans="1:10" s="8" customFormat="1" ht="31.5">
      <c r="A18" s="230">
        <v>5</v>
      </c>
      <c r="B18" s="233" t="s">
        <v>19</v>
      </c>
      <c r="C18" s="28" t="e">
        <f>'račun financiranja'!#REF!</f>
        <v>#REF!</v>
      </c>
      <c r="D18" s="28" t="e">
        <f>'račun financiranja'!#REF!</f>
        <v>#REF!</v>
      </c>
      <c r="E18" s="28">
        <f>'račun financiranja'!D25</f>
        <v>147216292</v>
      </c>
      <c r="F18" s="28">
        <f>'račun financiranja'!E25</f>
        <v>621394482</v>
      </c>
      <c r="G18" s="29" t="e">
        <f>F18/C18*100</f>
        <v>#REF!</v>
      </c>
      <c r="H18" s="28">
        <f>'račun financiranja'!F25</f>
        <v>651007758</v>
      </c>
      <c r="I18" s="29">
        <f>H18/E18*100</f>
        <v>442.21176145368474</v>
      </c>
      <c r="J18" s="29">
        <f>H18/F18*100</f>
        <v>104.76561618389138</v>
      </c>
    </row>
    <row r="19" spans="1:10" s="8" customFormat="1" ht="22.5" customHeight="1">
      <c r="A19" s="230"/>
      <c r="B19" s="231" t="s">
        <v>187</v>
      </c>
      <c r="C19" s="28"/>
      <c r="D19" s="28"/>
      <c r="E19" s="28">
        <v>789413</v>
      </c>
      <c r="F19" s="28">
        <v>0</v>
      </c>
      <c r="G19" s="29"/>
      <c r="H19" s="28">
        <v>9868291</v>
      </c>
      <c r="I19" s="29">
        <f>H19/E19*100</f>
        <v>1250.0796161198257</v>
      </c>
      <c r="J19" s="29"/>
    </row>
    <row r="20" spans="1:10" s="8" customFormat="1" ht="22.5" customHeight="1">
      <c r="A20" s="230"/>
      <c r="B20" s="231" t="s">
        <v>58</v>
      </c>
      <c r="C20" s="32" t="e">
        <f>C17-C18</f>
        <v>#REF!</v>
      </c>
      <c r="D20" s="32" t="e">
        <f>D17-D18</f>
        <v>#REF!</v>
      </c>
      <c r="E20" s="32">
        <f>E17-E18+E19</f>
        <v>16887909</v>
      </c>
      <c r="F20" s="32">
        <f>F17-F18</f>
        <v>-35418971</v>
      </c>
      <c r="G20" s="29" t="e">
        <f>F20/C20*100</f>
        <v>#REF!</v>
      </c>
      <c r="H20" s="32">
        <f>H17-H18+H19</f>
        <v>21766558</v>
      </c>
      <c r="I20" s="29">
        <f>H20/E20*100</f>
        <v>128.88841359815476</v>
      </c>
      <c r="J20" s="29">
        <f>H20/F20*100</f>
        <v>-61.454518258026184</v>
      </c>
    </row>
    <row r="21" spans="1:7" s="8" customFormat="1" ht="15" customHeight="1">
      <c r="A21" s="221"/>
      <c r="B21" s="222"/>
      <c r="C21" s="12"/>
      <c r="D21" s="12"/>
      <c r="E21" s="12"/>
      <c r="F21" s="30"/>
      <c r="G21" s="31"/>
    </row>
    <row r="22" spans="1:10" s="8" customFormat="1" ht="22.5" customHeight="1">
      <c r="A22" s="220"/>
      <c r="B22" s="232" t="s">
        <v>62</v>
      </c>
      <c r="C22" s="32" t="e">
        <f>C11+C20</f>
        <v>#REF!</v>
      </c>
      <c r="D22" s="32" t="e">
        <f>D11+D20</f>
        <v>#REF!</v>
      </c>
      <c r="E22" s="32">
        <f>E11+E20</f>
        <v>0</v>
      </c>
      <c r="F22" s="32">
        <f>F11+F20</f>
        <v>0</v>
      </c>
      <c r="G22" s="29" t="s">
        <v>89</v>
      </c>
      <c r="H22" s="32">
        <f>H11+H20</f>
        <v>0.030000001192092896</v>
      </c>
      <c r="I22" s="32"/>
      <c r="J22" s="29"/>
    </row>
    <row r="23" spans="1:7" s="8" customFormat="1" ht="18" customHeight="1">
      <c r="A23" s="13"/>
      <c r="B23" s="11"/>
      <c r="F23" s="10"/>
      <c r="G23" s="10"/>
    </row>
  </sheetData>
  <sheetProtection/>
  <mergeCells count="8">
    <mergeCell ref="A16:B16"/>
    <mergeCell ref="A6:B6"/>
    <mergeCell ref="A5:B5"/>
    <mergeCell ref="A13:J13"/>
    <mergeCell ref="A1:J2"/>
    <mergeCell ref="A3:J3"/>
    <mergeCell ref="A4:J4"/>
    <mergeCell ref="A15:B15"/>
  </mergeCells>
  <printOptions horizontalCentered="1"/>
  <pageMargins left="0.42" right="0.37" top="0.6299212598425197" bottom="0.6299212598425197" header="0.31496062992125984" footer="0.31"/>
  <pageSetup firstPageNumber="438" useFirstPageNumber="1" horizontalDpi="300" verticalDpi="30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24"/>
  <sheetViews>
    <sheetView tabSelected="1" zoomScalePageLayoutView="0" workbookViewId="0" topLeftCell="A1">
      <pane ySplit="4" topLeftCell="BM5" activePane="bottomLeft" state="frozen"/>
      <selection pane="topLeft" activeCell="B7" sqref="B7"/>
      <selection pane="bottomLeft" activeCell="B7" sqref="B7"/>
    </sheetView>
  </sheetViews>
  <sheetFormatPr defaultColWidth="11.421875" defaultRowHeight="12.75"/>
  <cols>
    <col min="1" max="1" width="4.00390625" style="72" bestFit="1" customWidth="1"/>
    <col min="2" max="2" width="4.421875" style="33" bestFit="1" customWidth="1"/>
    <col min="3" max="3" width="48.57421875" style="3" customWidth="1"/>
    <col min="4" max="4" width="13.00390625" style="3" customWidth="1"/>
    <col min="5" max="5" width="11.28125" style="16" customWidth="1"/>
    <col min="6" max="6" width="12.140625" style="16" customWidth="1"/>
    <col min="7" max="7" width="8.8515625" style="16" bestFit="1" customWidth="1"/>
    <col min="8" max="8" width="8.28125" style="6" bestFit="1" customWidth="1"/>
    <col min="9" max="16384" width="11.421875" style="6" customWidth="1"/>
  </cols>
  <sheetData>
    <row r="1" spans="1:8" ht="27.75" customHeight="1">
      <c r="A1" s="244" t="s">
        <v>1</v>
      </c>
      <c r="B1" s="244"/>
      <c r="C1" s="244"/>
      <c r="D1" s="244"/>
      <c r="E1" s="244"/>
      <c r="F1" s="244"/>
      <c r="G1" s="244"/>
      <c r="H1" s="244"/>
    </row>
    <row r="2" spans="1:8" ht="24.75" customHeight="1">
      <c r="A2" s="254" t="s">
        <v>77</v>
      </c>
      <c r="B2" s="254"/>
      <c r="C2" s="254"/>
      <c r="D2" s="254"/>
      <c r="E2" s="254"/>
      <c r="F2" s="254"/>
      <c r="G2" s="254"/>
      <c r="H2" s="254"/>
    </row>
    <row r="3" spans="1:8" s="201" customFormat="1" ht="27.75" customHeight="1">
      <c r="A3" s="251" t="s">
        <v>188</v>
      </c>
      <c r="B3" s="252"/>
      <c r="C3" s="252"/>
      <c r="D3" s="198" t="s">
        <v>189</v>
      </c>
      <c r="E3" s="199" t="s">
        <v>190</v>
      </c>
      <c r="F3" s="199" t="s">
        <v>191</v>
      </c>
      <c r="G3" s="200" t="s">
        <v>192</v>
      </c>
      <c r="H3" s="200" t="s">
        <v>192</v>
      </c>
    </row>
    <row r="4" spans="1:8" s="201" customFormat="1" ht="12.75" customHeight="1">
      <c r="A4" s="253">
        <v>1</v>
      </c>
      <c r="B4" s="253"/>
      <c r="C4" s="253"/>
      <c r="D4" s="202">
        <v>2</v>
      </c>
      <c r="E4" s="202">
        <v>3</v>
      </c>
      <c r="F4" s="202">
        <v>4</v>
      </c>
      <c r="G4" s="203" t="s">
        <v>193</v>
      </c>
      <c r="H4" s="203" t="s">
        <v>194</v>
      </c>
    </row>
    <row r="5" spans="1:8" ht="25.5" customHeight="1">
      <c r="A5" s="234">
        <v>6</v>
      </c>
      <c r="B5" s="68"/>
      <c r="C5" s="69" t="s">
        <v>21</v>
      </c>
      <c r="D5" s="70">
        <f>D9+D22+D27+D31+D6</f>
        <v>41215859</v>
      </c>
      <c r="E5" s="70">
        <f>E9+E22+E27+E31</f>
        <v>62278559</v>
      </c>
      <c r="F5" s="70">
        <f>F9+F22+F27+F31</f>
        <v>56686747</v>
      </c>
      <c r="G5" s="71">
        <f aca="true" t="shared" si="0" ref="G5:G29">F5/D5*100</f>
        <v>137.5362503059805</v>
      </c>
      <c r="H5" s="71">
        <f>F5/E5*100</f>
        <v>91.02128872313826</v>
      </c>
    </row>
    <row r="6" spans="1:8" ht="25.5">
      <c r="A6" s="72">
        <v>63</v>
      </c>
      <c r="C6" s="144" t="s">
        <v>195</v>
      </c>
      <c r="D6" s="73">
        <f>+D7</f>
        <v>80097</v>
      </c>
      <c r="E6" s="73"/>
      <c r="F6" s="73"/>
      <c r="G6" s="74">
        <f t="shared" si="0"/>
        <v>0</v>
      </c>
      <c r="H6" s="74"/>
    </row>
    <row r="7" spans="1:8" s="17" customFormat="1" ht="13.5" customHeight="1">
      <c r="A7" s="72">
        <v>633</v>
      </c>
      <c r="B7" s="27"/>
      <c r="C7" s="72" t="s">
        <v>196</v>
      </c>
      <c r="D7" s="73">
        <f>+D8</f>
        <v>80097</v>
      </c>
      <c r="E7" s="73"/>
      <c r="F7" s="73"/>
      <c r="G7" s="74">
        <f t="shared" si="0"/>
        <v>0</v>
      </c>
      <c r="H7" s="74"/>
    </row>
    <row r="8" spans="2:8" ht="13.5" customHeight="1">
      <c r="B8" s="33">
        <v>6332</v>
      </c>
      <c r="C8" s="6" t="s">
        <v>197</v>
      </c>
      <c r="D8" s="75">
        <v>80097</v>
      </c>
      <c r="E8" s="75"/>
      <c r="F8" s="75"/>
      <c r="G8" s="24">
        <f t="shared" si="0"/>
        <v>0</v>
      </c>
      <c r="H8" s="24"/>
    </row>
    <row r="9" spans="1:8" ht="13.5" customHeight="1">
      <c r="A9" s="72">
        <v>64</v>
      </c>
      <c r="C9" s="72" t="s">
        <v>22</v>
      </c>
      <c r="D9" s="73">
        <f>D10+D16+D19</f>
        <v>39549929</v>
      </c>
      <c r="E9" s="73">
        <f>E10+E16+E19</f>
        <v>60578559</v>
      </c>
      <c r="F9" s="73">
        <f>F10+F16+F19</f>
        <v>53765337</v>
      </c>
      <c r="G9" s="74">
        <f t="shared" si="0"/>
        <v>135.9429418950411</v>
      </c>
      <c r="H9" s="74">
        <f>F9/E9*100</f>
        <v>88.75308011205748</v>
      </c>
    </row>
    <row r="10" spans="1:8" s="17" customFormat="1" ht="13.5" customHeight="1">
      <c r="A10" s="72">
        <v>641</v>
      </c>
      <c r="B10" s="27"/>
      <c r="C10" s="72" t="s">
        <v>23</v>
      </c>
      <c r="D10" s="73">
        <f>SUM(D11:D15)</f>
        <v>7005493</v>
      </c>
      <c r="E10" s="73">
        <f>SUM(E11:E15)</f>
        <v>21080000</v>
      </c>
      <c r="F10" s="73">
        <f>SUM(F11:F15)</f>
        <v>6245949</v>
      </c>
      <c r="G10" s="74">
        <f t="shared" si="0"/>
        <v>89.15787939549722</v>
      </c>
      <c r="H10" s="74">
        <f>F10/E10*100</f>
        <v>29.62973908918406</v>
      </c>
    </row>
    <row r="11" spans="2:8" ht="13.5" customHeight="1">
      <c r="B11" s="33">
        <v>6413</v>
      </c>
      <c r="C11" s="6" t="s">
        <v>25</v>
      </c>
      <c r="D11" s="75">
        <v>19678</v>
      </c>
      <c r="E11" s="169">
        <v>30000</v>
      </c>
      <c r="F11" s="75">
        <v>64058</v>
      </c>
      <c r="G11" s="24">
        <f t="shared" si="0"/>
        <v>325.5310499034455</v>
      </c>
      <c r="H11" s="171">
        <f>F11/E11*100</f>
        <v>213.5266666666667</v>
      </c>
    </row>
    <row r="12" spans="1:8" s="35" customFormat="1" ht="12.75">
      <c r="A12" s="144"/>
      <c r="B12" s="77">
        <v>6414</v>
      </c>
      <c r="C12" s="78" t="s">
        <v>112</v>
      </c>
      <c r="D12" s="79">
        <v>4519909</v>
      </c>
      <c r="E12" s="170">
        <v>2000000</v>
      </c>
      <c r="F12" s="79">
        <v>865088</v>
      </c>
      <c r="G12" s="204">
        <f t="shared" si="0"/>
        <v>19.13950037489693</v>
      </c>
      <c r="H12" s="171">
        <f>F12/E12*100</f>
        <v>43.2544</v>
      </c>
    </row>
    <row r="13" spans="2:8" ht="25.5" customHeight="1">
      <c r="B13" s="80">
        <v>6415</v>
      </c>
      <c r="C13" s="3" t="s">
        <v>98</v>
      </c>
      <c r="D13" s="75">
        <v>7130</v>
      </c>
      <c r="E13" s="169">
        <v>50000</v>
      </c>
      <c r="F13" s="75">
        <v>2947</v>
      </c>
      <c r="G13" s="24">
        <f t="shared" si="0"/>
        <v>41.33239831697055</v>
      </c>
      <c r="H13" s="171">
        <f aca="true" t="shared" si="1" ref="H13:H18">F13/E13*100</f>
        <v>5.894</v>
      </c>
    </row>
    <row r="14" spans="2:8" ht="13.5" customHeight="1">
      <c r="B14" s="33">
        <v>6416</v>
      </c>
      <c r="C14" s="6" t="s">
        <v>26</v>
      </c>
      <c r="D14" s="75">
        <v>238801</v>
      </c>
      <c r="E14" s="169">
        <v>2000000</v>
      </c>
      <c r="F14" s="75">
        <v>1455503</v>
      </c>
      <c r="G14" s="24">
        <f t="shared" si="0"/>
        <v>609.5045665637916</v>
      </c>
      <c r="H14" s="171">
        <f t="shared" si="1"/>
        <v>72.77515</v>
      </c>
    </row>
    <row r="15" spans="2:8" ht="13.5" customHeight="1">
      <c r="B15" s="33">
        <v>6419</v>
      </c>
      <c r="C15" s="34" t="s">
        <v>28</v>
      </c>
      <c r="D15" s="75">
        <v>2219975</v>
      </c>
      <c r="E15" s="169">
        <v>17000000</v>
      </c>
      <c r="F15" s="75">
        <v>3858353</v>
      </c>
      <c r="G15" s="24">
        <f t="shared" si="0"/>
        <v>173.80164191038187</v>
      </c>
      <c r="H15" s="171">
        <f t="shared" si="1"/>
        <v>22.69619411764706</v>
      </c>
    </row>
    <row r="16" spans="1:8" s="17" customFormat="1" ht="13.5" customHeight="1">
      <c r="A16" s="72">
        <v>642</v>
      </c>
      <c r="B16" s="27"/>
      <c r="C16" s="72" t="s">
        <v>29</v>
      </c>
      <c r="D16" s="73">
        <f>SUM(D17:D18)</f>
        <v>31312799</v>
      </c>
      <c r="E16" s="73">
        <f>SUM(E17:E18)</f>
        <v>37828559</v>
      </c>
      <c r="F16" s="73">
        <f>SUM(F17:F18)</f>
        <v>45771976</v>
      </c>
      <c r="G16" s="74">
        <f t="shared" si="0"/>
        <v>146.1765714396851</v>
      </c>
      <c r="H16" s="74">
        <f t="shared" si="1"/>
        <v>120.99846573590077</v>
      </c>
    </row>
    <row r="17" spans="2:8" ht="13.5" customHeight="1">
      <c r="B17" s="33">
        <v>6422</v>
      </c>
      <c r="C17" s="6" t="s">
        <v>30</v>
      </c>
      <c r="D17" s="75">
        <v>30425524</v>
      </c>
      <c r="E17" s="169">
        <v>36828559</v>
      </c>
      <c r="F17" s="75">
        <v>44836100</v>
      </c>
      <c r="G17" s="24">
        <f t="shared" si="0"/>
        <v>147.36344392951128</v>
      </c>
      <c r="H17" s="171">
        <f t="shared" si="1"/>
        <v>121.74274860984922</v>
      </c>
    </row>
    <row r="18" spans="2:8" ht="13.5" customHeight="1">
      <c r="B18" s="33">
        <v>6423</v>
      </c>
      <c r="C18" s="6" t="s">
        <v>132</v>
      </c>
      <c r="D18" s="75">
        <v>887275</v>
      </c>
      <c r="E18" s="169">
        <v>1000000</v>
      </c>
      <c r="F18" s="75">
        <v>935876</v>
      </c>
      <c r="G18" s="24">
        <f t="shared" si="0"/>
        <v>105.47755769068215</v>
      </c>
      <c r="H18" s="171">
        <f t="shared" si="1"/>
        <v>93.58760000000001</v>
      </c>
    </row>
    <row r="19" spans="1:8" ht="13.5" customHeight="1">
      <c r="A19" s="82">
        <v>643</v>
      </c>
      <c r="B19" s="81"/>
      <c r="C19" s="82" t="s">
        <v>24</v>
      </c>
      <c r="D19" s="73">
        <f>SUM(D20+D21)</f>
        <v>1231637</v>
      </c>
      <c r="E19" s="73">
        <f>SUM(E20+E21)</f>
        <v>1670000</v>
      </c>
      <c r="F19" s="73">
        <f>SUM(F20+F21)</f>
        <v>1747412</v>
      </c>
      <c r="G19" s="74">
        <f t="shared" si="0"/>
        <v>141.87719271181362</v>
      </c>
      <c r="H19" s="74">
        <f>F19/E19*100</f>
        <v>104.63544910179641</v>
      </c>
    </row>
    <row r="20" spans="1:8" s="136" customFormat="1" ht="24.75" customHeight="1">
      <c r="A20" s="144"/>
      <c r="B20" s="83">
        <v>6434</v>
      </c>
      <c r="C20" s="76" t="s">
        <v>156</v>
      </c>
      <c r="D20" s="205">
        <v>1159397</v>
      </c>
      <c r="E20" s="172">
        <v>270000</v>
      </c>
      <c r="F20" s="173">
        <v>1012550</v>
      </c>
      <c r="G20" s="213">
        <f t="shared" si="0"/>
        <v>87.3341918255783</v>
      </c>
      <c r="H20" s="171">
        <f>F20/E20*100</f>
        <v>375.01851851851853</v>
      </c>
    </row>
    <row r="21" spans="1:8" ht="25.5" customHeight="1">
      <c r="A21" s="82"/>
      <c r="B21" s="83">
        <v>6436</v>
      </c>
      <c r="C21" s="84" t="s">
        <v>102</v>
      </c>
      <c r="D21" s="75">
        <v>72240</v>
      </c>
      <c r="E21" s="169">
        <v>1400000</v>
      </c>
      <c r="F21" s="75">
        <v>734862</v>
      </c>
      <c r="G21" s="24">
        <f t="shared" si="0"/>
        <v>1017.250830564784</v>
      </c>
      <c r="H21" s="171">
        <f>F21/E21*100</f>
        <v>52.49014285714285</v>
      </c>
    </row>
    <row r="22" spans="1:8" s="136" customFormat="1" ht="25.5" customHeight="1">
      <c r="A22" s="120">
        <v>65</v>
      </c>
      <c r="B22" s="143"/>
      <c r="C22" s="144" t="s">
        <v>153</v>
      </c>
      <c r="D22" s="141">
        <f>SUM(D23+D25)</f>
        <v>1979</v>
      </c>
      <c r="E22" s="141">
        <f>SUM(E23+E25)</f>
        <v>120000</v>
      </c>
      <c r="F22" s="141">
        <f>SUM(F23+F25)</f>
        <v>570049</v>
      </c>
      <c r="G22" s="142">
        <f t="shared" si="0"/>
        <v>28804.90146538656</v>
      </c>
      <c r="H22" s="142">
        <f aca="true" t="shared" si="2" ref="H22:H41">F22/E22*100</f>
        <v>475.04083333333335</v>
      </c>
    </row>
    <row r="23" spans="1:8" s="17" customFormat="1" ht="12" customHeight="1">
      <c r="A23" s="82">
        <v>651</v>
      </c>
      <c r="B23" s="125"/>
      <c r="C23" s="82" t="s">
        <v>158</v>
      </c>
      <c r="D23" s="73">
        <f>SUM(D24)</f>
        <v>1000</v>
      </c>
      <c r="E23" s="73">
        <f>SUM(E24)</f>
        <v>100000</v>
      </c>
      <c r="F23" s="73">
        <f>SUM(F24)</f>
        <v>0</v>
      </c>
      <c r="G23" s="74">
        <f t="shared" si="0"/>
        <v>0</v>
      </c>
      <c r="H23" s="74">
        <f t="shared" si="2"/>
        <v>0</v>
      </c>
    </row>
    <row r="24" spans="1:8" ht="13.5" customHeight="1">
      <c r="A24" s="82"/>
      <c r="B24" s="83">
        <v>6514</v>
      </c>
      <c r="C24" s="84" t="s">
        <v>159</v>
      </c>
      <c r="D24" s="75">
        <v>1000</v>
      </c>
      <c r="E24" s="169">
        <v>100000</v>
      </c>
      <c r="F24" s="75">
        <v>0</v>
      </c>
      <c r="G24" s="24">
        <f t="shared" si="0"/>
        <v>0</v>
      </c>
      <c r="H24" s="24">
        <f t="shared" si="2"/>
        <v>0</v>
      </c>
    </row>
    <row r="25" spans="1:8" s="17" customFormat="1" ht="15.75" customHeight="1">
      <c r="A25" s="82">
        <v>652</v>
      </c>
      <c r="B25" s="125"/>
      <c r="C25" s="82" t="s">
        <v>154</v>
      </c>
      <c r="D25" s="73">
        <f>SUM(D26)</f>
        <v>979</v>
      </c>
      <c r="E25" s="73">
        <f>SUM(E26)</f>
        <v>20000</v>
      </c>
      <c r="F25" s="73">
        <f>SUM(F26)</f>
        <v>570049</v>
      </c>
      <c r="G25" s="74">
        <f t="shared" si="0"/>
        <v>58227.68130745659</v>
      </c>
      <c r="H25" s="74">
        <f t="shared" si="2"/>
        <v>2850.245</v>
      </c>
    </row>
    <row r="26" spans="1:8" ht="13.5" customHeight="1">
      <c r="A26" s="82"/>
      <c r="B26" s="83">
        <v>6526</v>
      </c>
      <c r="C26" s="84" t="s">
        <v>155</v>
      </c>
      <c r="D26" s="75">
        <v>979</v>
      </c>
      <c r="E26" s="169">
        <v>20000</v>
      </c>
      <c r="F26" s="75">
        <v>570049</v>
      </c>
      <c r="G26" s="24">
        <f t="shared" si="0"/>
        <v>58227.68130745659</v>
      </c>
      <c r="H26" s="171">
        <f t="shared" si="2"/>
        <v>2850.245</v>
      </c>
    </row>
    <row r="27" spans="1:8" s="136" customFormat="1" ht="25.5" customHeight="1">
      <c r="A27" s="120">
        <v>66</v>
      </c>
      <c r="B27" s="140"/>
      <c r="C27" s="136" t="s">
        <v>103</v>
      </c>
      <c r="D27" s="141">
        <f>D28</f>
        <v>133204</v>
      </c>
      <c r="E27" s="141">
        <f>E28</f>
        <v>80000</v>
      </c>
      <c r="F27" s="141">
        <f>F28</f>
        <v>319461</v>
      </c>
      <c r="G27" s="142">
        <f t="shared" si="0"/>
        <v>239.82838353202607</v>
      </c>
      <c r="H27" s="142">
        <f t="shared" si="2"/>
        <v>399.32625</v>
      </c>
    </row>
    <row r="28" spans="1:8" s="17" customFormat="1" ht="13.5" customHeight="1">
      <c r="A28" s="119">
        <v>661</v>
      </c>
      <c r="B28" s="27"/>
      <c r="C28" s="14" t="s">
        <v>99</v>
      </c>
      <c r="D28" s="73">
        <f>+D29+D30</f>
        <v>133204</v>
      </c>
      <c r="E28" s="73">
        <f>E29</f>
        <v>80000</v>
      </c>
      <c r="F28" s="73">
        <f>F29</f>
        <v>319461</v>
      </c>
      <c r="G28" s="74">
        <f t="shared" si="0"/>
        <v>239.82838353202607</v>
      </c>
      <c r="H28" s="74">
        <f t="shared" si="2"/>
        <v>399.32625</v>
      </c>
    </row>
    <row r="29" spans="2:8" ht="13.5" customHeight="1">
      <c r="B29" s="33">
        <v>6614</v>
      </c>
      <c r="C29" s="6" t="s">
        <v>204</v>
      </c>
      <c r="D29" s="75">
        <v>513</v>
      </c>
      <c r="E29" s="169">
        <v>80000</v>
      </c>
      <c r="F29" s="75">
        <v>319461</v>
      </c>
      <c r="G29" s="24">
        <f t="shared" si="0"/>
        <v>62273.099415204684</v>
      </c>
      <c r="H29" s="171">
        <f t="shared" si="2"/>
        <v>399.32625</v>
      </c>
    </row>
    <row r="30" spans="1:8" s="17" customFormat="1" ht="13.5" customHeight="1">
      <c r="A30" s="72"/>
      <c r="B30" s="33">
        <v>6615</v>
      </c>
      <c r="C30" s="6" t="s">
        <v>104</v>
      </c>
      <c r="D30" s="75">
        <v>132691</v>
      </c>
      <c r="E30" s="169"/>
      <c r="F30" s="75"/>
      <c r="G30" s="24"/>
      <c r="H30" s="171"/>
    </row>
    <row r="31" spans="1:8" ht="13.5" customHeight="1">
      <c r="A31" s="72">
        <v>68</v>
      </c>
      <c r="B31" s="27"/>
      <c r="C31" s="17" t="s">
        <v>145</v>
      </c>
      <c r="D31" s="73">
        <f>D32</f>
        <v>1450650</v>
      </c>
      <c r="E31" s="73">
        <f>SUM(E32)</f>
        <v>1500000</v>
      </c>
      <c r="F31" s="73">
        <f>F32</f>
        <v>2031900</v>
      </c>
      <c r="G31" s="74">
        <f>F31/D30*100</f>
        <v>1531.3020476143822</v>
      </c>
      <c r="H31" s="74">
        <f t="shared" si="2"/>
        <v>135.46</v>
      </c>
    </row>
    <row r="32" spans="1:8" ht="13.5" customHeight="1">
      <c r="A32" s="72">
        <v>683</v>
      </c>
      <c r="C32" s="17" t="s">
        <v>146</v>
      </c>
      <c r="D32" s="73">
        <f>D33</f>
        <v>1450650</v>
      </c>
      <c r="E32" s="73">
        <f>SUM(E33)</f>
        <v>1500000</v>
      </c>
      <c r="F32" s="73">
        <f>F33</f>
        <v>2031900</v>
      </c>
      <c r="G32" s="74">
        <f>F32/D31*100</f>
        <v>140.06824526936202</v>
      </c>
      <c r="H32" s="74">
        <f t="shared" si="2"/>
        <v>135.46</v>
      </c>
    </row>
    <row r="33" spans="2:8" ht="12.75">
      <c r="B33" s="33">
        <v>6831</v>
      </c>
      <c r="C33" s="6" t="s">
        <v>146</v>
      </c>
      <c r="D33" s="75">
        <v>1450650</v>
      </c>
      <c r="E33" s="169">
        <v>1500000</v>
      </c>
      <c r="F33" s="75">
        <v>2031900</v>
      </c>
      <c r="G33" s="24">
        <f>F33/D32*100</f>
        <v>140.06824526936202</v>
      </c>
      <c r="H33" s="171">
        <f t="shared" si="2"/>
        <v>135.46</v>
      </c>
    </row>
    <row r="34" spans="3:8" ht="12.75">
      <c r="C34" s="6"/>
      <c r="D34" s="75"/>
      <c r="E34" s="169"/>
      <c r="F34" s="75"/>
      <c r="G34" s="24"/>
      <c r="H34" s="171"/>
    </row>
    <row r="35" spans="1:8" ht="13.5" customHeight="1">
      <c r="A35" s="235">
        <v>7</v>
      </c>
      <c r="B35" s="15"/>
      <c r="C35" s="85" t="s">
        <v>31</v>
      </c>
      <c r="D35" s="73">
        <f>SUM(D36+D39)</f>
        <v>27155034</v>
      </c>
      <c r="E35" s="73">
        <f>SUM(E36+E39)</f>
        <v>154080000</v>
      </c>
      <c r="F35" s="73">
        <f>SUM(F36+F39)</f>
        <v>28158692</v>
      </c>
      <c r="G35" s="74">
        <f>F35/D33*100</f>
        <v>1941.1086064867472</v>
      </c>
      <c r="H35" s="74">
        <f t="shared" si="2"/>
        <v>18.275371235721703</v>
      </c>
    </row>
    <row r="36" spans="1:8" s="17" customFormat="1" ht="13.5" customHeight="1">
      <c r="A36" s="72">
        <v>71</v>
      </c>
      <c r="B36" s="27"/>
      <c r="C36" s="17" t="s">
        <v>85</v>
      </c>
      <c r="D36" s="73">
        <f aca="true" t="shared" si="3" ref="D36:F37">SUM(D37)</f>
        <v>12787182</v>
      </c>
      <c r="E36" s="73">
        <f t="shared" si="3"/>
        <v>15000000</v>
      </c>
      <c r="F36" s="73">
        <f t="shared" si="3"/>
        <v>11350252</v>
      </c>
      <c r="G36" s="74"/>
      <c r="H36" s="74">
        <f t="shared" si="2"/>
        <v>75.66834666666666</v>
      </c>
    </row>
    <row r="37" spans="1:8" ht="13.5" customHeight="1">
      <c r="A37" s="72">
        <v>711</v>
      </c>
      <c r="B37" s="27"/>
      <c r="C37" s="17" t="s">
        <v>86</v>
      </c>
      <c r="D37" s="73">
        <f t="shared" si="3"/>
        <v>12787182</v>
      </c>
      <c r="E37" s="73">
        <f t="shared" si="3"/>
        <v>15000000</v>
      </c>
      <c r="F37" s="73">
        <f t="shared" si="3"/>
        <v>11350252</v>
      </c>
      <c r="G37" s="74">
        <f aca="true" t="shared" si="4" ref="G37:G44">F37/D35*100</f>
        <v>41.79796644703151</v>
      </c>
      <c r="H37" s="74">
        <f t="shared" si="2"/>
        <v>75.66834666666666</v>
      </c>
    </row>
    <row r="38" spans="2:8" ht="13.5" customHeight="1">
      <c r="B38" s="33">
        <v>7111</v>
      </c>
      <c r="C38" s="6" t="s">
        <v>87</v>
      </c>
      <c r="D38" s="75">
        <v>12787182</v>
      </c>
      <c r="E38" s="169">
        <v>15000000</v>
      </c>
      <c r="F38" s="75">
        <v>11350252</v>
      </c>
      <c r="G38" s="24">
        <f t="shared" si="4"/>
        <v>88.7627313038948</v>
      </c>
      <c r="H38" s="171">
        <f t="shared" si="2"/>
        <v>75.66834666666666</v>
      </c>
    </row>
    <row r="39" spans="1:8" s="17" customFormat="1" ht="13.5" customHeight="1">
      <c r="A39" s="72">
        <v>72</v>
      </c>
      <c r="B39" s="27"/>
      <c r="C39" s="17" t="s">
        <v>34</v>
      </c>
      <c r="D39" s="73">
        <f>SUM(D40+D43+D46+D48)</f>
        <v>14367852</v>
      </c>
      <c r="E39" s="73">
        <f>SUM(E40+E43+E46+E48)</f>
        <v>139080000</v>
      </c>
      <c r="F39" s="73">
        <f>SUM(F40+F43+F46+F48)</f>
        <v>16808440</v>
      </c>
      <c r="G39" s="74">
        <f t="shared" si="4"/>
        <v>131.44756991806327</v>
      </c>
      <c r="H39" s="74">
        <f t="shared" si="2"/>
        <v>12.085447224618925</v>
      </c>
    </row>
    <row r="40" spans="1:8" s="35" customFormat="1" ht="12.75">
      <c r="A40" s="72">
        <v>721</v>
      </c>
      <c r="B40" s="27"/>
      <c r="C40" s="17" t="s">
        <v>32</v>
      </c>
      <c r="D40" s="73">
        <f>SUM(D41:D42)</f>
        <v>14367852</v>
      </c>
      <c r="E40" s="73">
        <f>SUM(E41:E42)</f>
        <v>139080000</v>
      </c>
      <c r="F40" s="73">
        <f>SUM(F41:F42)</f>
        <v>16636328</v>
      </c>
      <c r="G40" s="74">
        <f t="shared" si="4"/>
        <v>130.10159705242327</v>
      </c>
      <c r="H40" s="74">
        <f t="shared" si="2"/>
        <v>11.961696865113604</v>
      </c>
    </row>
    <row r="41" spans="1:8" ht="13.5" customHeight="1">
      <c r="A41" s="144"/>
      <c r="B41" s="77">
        <v>7211</v>
      </c>
      <c r="C41" s="78" t="s">
        <v>113</v>
      </c>
      <c r="D41" s="79">
        <v>6034747</v>
      </c>
      <c r="E41" s="170">
        <v>68080000</v>
      </c>
      <c r="F41" s="79">
        <v>3512870</v>
      </c>
      <c r="G41" s="204">
        <f t="shared" si="4"/>
        <v>24.449514095774372</v>
      </c>
      <c r="H41" s="171">
        <f t="shared" si="2"/>
        <v>5.159914806110458</v>
      </c>
    </row>
    <row r="42" spans="2:8" ht="13.5" customHeight="1">
      <c r="B42" s="33">
        <v>7212</v>
      </c>
      <c r="C42" s="6" t="s">
        <v>33</v>
      </c>
      <c r="D42" s="75">
        <v>8333105</v>
      </c>
      <c r="E42" s="169">
        <v>71000000</v>
      </c>
      <c r="F42" s="75">
        <v>13123458</v>
      </c>
      <c r="G42" s="24">
        <f t="shared" si="4"/>
        <v>91.33903940547272</v>
      </c>
      <c r="H42" s="171"/>
    </row>
    <row r="43" spans="1:8" ht="13.5" customHeight="1">
      <c r="A43" s="72">
        <v>722</v>
      </c>
      <c r="C43" s="17" t="s">
        <v>179</v>
      </c>
      <c r="D43" s="73"/>
      <c r="E43" s="73">
        <f>SUM(E44+E45)</f>
        <v>0</v>
      </c>
      <c r="F43" s="73">
        <f>SUM(F44+F45)</f>
        <v>92987</v>
      </c>
      <c r="G43" s="74">
        <f t="shared" si="4"/>
        <v>1.5408599565151613</v>
      </c>
      <c r="H43" s="24"/>
    </row>
    <row r="44" spans="2:8" ht="13.5" customHeight="1">
      <c r="B44" s="33">
        <v>7221</v>
      </c>
      <c r="C44" s="6" t="s">
        <v>180</v>
      </c>
      <c r="D44" s="75"/>
      <c r="E44" s="75"/>
      <c r="F44" s="75">
        <v>88787</v>
      </c>
      <c r="G44" s="24">
        <f t="shared" si="4"/>
        <v>1.0654731939655147</v>
      </c>
      <c r="H44" s="24"/>
    </row>
    <row r="45" spans="2:8" ht="13.5" customHeight="1">
      <c r="B45" s="33">
        <v>7227</v>
      </c>
      <c r="C45" s="6" t="s">
        <v>83</v>
      </c>
      <c r="D45" s="75"/>
      <c r="E45" s="75"/>
      <c r="F45" s="75">
        <v>4200</v>
      </c>
      <c r="G45" s="24"/>
      <c r="H45" s="24"/>
    </row>
    <row r="46" spans="1:8" ht="12.75">
      <c r="A46" s="235">
        <v>723</v>
      </c>
      <c r="B46" s="40"/>
      <c r="C46" s="14" t="s">
        <v>166</v>
      </c>
      <c r="D46" s="18"/>
      <c r="E46" s="18">
        <v>0</v>
      </c>
      <c r="F46" s="18">
        <f>SUM(F47)</f>
        <v>36850</v>
      </c>
      <c r="G46" s="74"/>
      <c r="H46" s="86"/>
    </row>
    <row r="47" spans="1:8" ht="12.75">
      <c r="A47" s="235"/>
      <c r="B47" s="15">
        <v>7231</v>
      </c>
      <c r="C47" s="3" t="s">
        <v>167</v>
      </c>
      <c r="D47" s="16"/>
      <c r="F47" s="16">
        <v>36850</v>
      </c>
      <c r="G47" s="24"/>
      <c r="H47" s="174"/>
    </row>
    <row r="48" spans="1:8" ht="25.5">
      <c r="A48" s="235">
        <v>724</v>
      </c>
      <c r="B48" s="40"/>
      <c r="C48" s="14" t="s">
        <v>181</v>
      </c>
      <c r="D48" s="18"/>
      <c r="E48" s="18">
        <f>SUM(E49)</f>
        <v>0</v>
      </c>
      <c r="F48" s="18">
        <f>SUM(F49)</f>
        <v>42275</v>
      </c>
      <c r="G48" s="74"/>
      <c r="H48" s="24"/>
    </row>
    <row r="49" spans="1:7" ht="12.75">
      <c r="A49" s="235"/>
      <c r="B49" s="15">
        <v>7242</v>
      </c>
      <c r="C49" s="3" t="s">
        <v>182</v>
      </c>
      <c r="D49" s="16"/>
      <c r="F49" s="16">
        <v>42275</v>
      </c>
      <c r="G49" s="24"/>
    </row>
    <row r="50" spans="1:7" ht="12.75">
      <c r="A50" s="235"/>
      <c r="B50" s="15"/>
      <c r="G50" s="75"/>
    </row>
    <row r="51" spans="1:7" ht="12.75">
      <c r="A51" s="235"/>
      <c r="B51" s="15"/>
      <c r="G51" s="75"/>
    </row>
    <row r="52" spans="1:2" ht="12.75">
      <c r="A52" s="235"/>
      <c r="B52" s="15"/>
    </row>
    <row r="53" spans="1:2" ht="12.75">
      <c r="A53" s="235"/>
      <c r="B53" s="15"/>
    </row>
    <row r="54" spans="1:2" ht="12.75">
      <c r="A54" s="235"/>
      <c r="B54" s="15"/>
    </row>
    <row r="55" spans="1:2" ht="12.75">
      <c r="A55" s="235"/>
      <c r="B55" s="15"/>
    </row>
    <row r="56" spans="1:2" ht="12.75">
      <c r="A56" s="235"/>
      <c r="B56" s="15"/>
    </row>
    <row r="57" spans="1:2" ht="12.75">
      <c r="A57" s="235"/>
      <c r="B57" s="15"/>
    </row>
    <row r="58" spans="1:2" ht="12.75">
      <c r="A58" s="235"/>
      <c r="B58" s="15"/>
    </row>
    <row r="59" spans="1:2" ht="12.75">
      <c r="A59" s="235"/>
      <c r="B59" s="15"/>
    </row>
    <row r="60" spans="1:2" ht="12.75">
      <c r="A60" s="235"/>
      <c r="B60" s="15"/>
    </row>
    <row r="61" spans="1:2" ht="12.75">
      <c r="A61" s="235"/>
      <c r="B61" s="15"/>
    </row>
    <row r="62" spans="1:2" ht="12.75">
      <c r="A62" s="235"/>
      <c r="B62" s="15"/>
    </row>
    <row r="63" spans="1:2" ht="12.75">
      <c r="A63" s="235"/>
      <c r="B63" s="15"/>
    </row>
    <row r="64" spans="1:2" ht="12.75">
      <c r="A64" s="235"/>
      <c r="B64" s="15"/>
    </row>
    <row r="65" spans="1:2" ht="12.75">
      <c r="A65" s="235"/>
      <c r="B65" s="15"/>
    </row>
    <row r="66" spans="1:2" ht="12.75">
      <c r="A66" s="235"/>
      <c r="B66" s="15"/>
    </row>
    <row r="67" spans="1:2" ht="12.75">
      <c r="A67" s="235"/>
      <c r="B67" s="15"/>
    </row>
    <row r="68" spans="1:2" ht="12.75">
      <c r="A68" s="235"/>
      <c r="B68" s="15"/>
    </row>
    <row r="69" spans="1:2" ht="12.75">
      <c r="A69" s="235"/>
      <c r="B69" s="15"/>
    </row>
    <row r="70" spans="1:2" ht="12.75">
      <c r="A70" s="235"/>
      <c r="B70" s="15"/>
    </row>
    <row r="71" spans="1:2" ht="12.75">
      <c r="A71" s="235"/>
      <c r="B71" s="15"/>
    </row>
    <row r="72" spans="1:2" ht="12.75">
      <c r="A72" s="235"/>
      <c r="B72" s="15"/>
    </row>
    <row r="73" spans="1:4" ht="12.75">
      <c r="A73" s="235"/>
      <c r="B73" s="41"/>
      <c r="C73" s="37"/>
      <c r="D73" s="206"/>
    </row>
    <row r="74" spans="2:4" ht="12.75">
      <c r="B74" s="42"/>
      <c r="C74" s="37"/>
      <c r="D74" s="206"/>
    </row>
    <row r="75" spans="2:4" ht="12.75">
      <c r="B75" s="42"/>
      <c r="C75" s="36"/>
      <c r="D75" s="207"/>
    </row>
    <row r="76" spans="2:4" ht="12.75">
      <c r="B76" s="42"/>
      <c r="C76" s="36"/>
      <c r="D76" s="207"/>
    </row>
    <row r="77" spans="2:4" ht="12.75">
      <c r="B77" s="43"/>
      <c r="C77" s="44"/>
      <c r="D77" s="208"/>
    </row>
    <row r="78" spans="2:4" ht="12.75">
      <c r="B78" s="43"/>
      <c r="C78" s="37"/>
      <c r="D78" s="206"/>
    </row>
    <row r="79" spans="2:4" ht="12.75">
      <c r="B79" s="43"/>
      <c r="C79" s="38"/>
      <c r="D79" s="209"/>
    </row>
    <row r="80" spans="2:4" ht="12.75">
      <c r="B80" s="45"/>
      <c r="C80" s="46"/>
      <c r="D80" s="210"/>
    </row>
    <row r="81" spans="2:4" ht="12.75">
      <c r="B81" s="45"/>
      <c r="C81" s="46"/>
      <c r="D81" s="210"/>
    </row>
    <row r="82" spans="2:4" ht="12.75">
      <c r="B82" s="43"/>
      <c r="C82" s="38"/>
      <c r="D82" s="209"/>
    </row>
    <row r="83" spans="2:4" ht="12.75">
      <c r="B83" s="45"/>
      <c r="C83" s="46"/>
      <c r="D83" s="210"/>
    </row>
    <row r="84" spans="2:4" ht="12.75">
      <c r="B84" s="45"/>
      <c r="C84" s="37"/>
      <c r="D84" s="206"/>
    </row>
    <row r="85" spans="2:4" ht="12.75">
      <c r="B85" s="45"/>
      <c r="C85" s="38"/>
      <c r="D85" s="209"/>
    </row>
    <row r="86" spans="2:4" ht="12.75">
      <c r="B86" s="45"/>
      <c r="C86" s="46"/>
      <c r="D86" s="210"/>
    </row>
    <row r="87" spans="2:4" ht="12.75">
      <c r="B87" s="45"/>
      <c r="C87" s="46"/>
      <c r="D87" s="210"/>
    </row>
    <row r="88" spans="2:4" ht="12.75">
      <c r="B88" s="45"/>
      <c r="C88" s="38"/>
      <c r="D88" s="209"/>
    </row>
    <row r="89" spans="2:4" ht="12.75">
      <c r="B89" s="45"/>
      <c r="C89" s="46"/>
      <c r="D89" s="210"/>
    </row>
    <row r="90" spans="2:4" ht="12.75">
      <c r="B90" s="45"/>
      <c r="C90" s="46"/>
      <c r="D90" s="210"/>
    </row>
    <row r="91" spans="2:4" ht="12.75">
      <c r="B91" s="45"/>
      <c r="C91" s="38"/>
      <c r="D91" s="209"/>
    </row>
    <row r="92" spans="2:4" ht="12.75">
      <c r="B92" s="45"/>
      <c r="C92" s="46"/>
      <c r="D92" s="210"/>
    </row>
    <row r="93" spans="2:4" ht="12.75">
      <c r="B93" s="45"/>
      <c r="C93" s="46"/>
      <c r="D93" s="210"/>
    </row>
    <row r="94" spans="2:4" ht="12.75">
      <c r="B94" s="45"/>
      <c r="C94" s="46"/>
      <c r="D94" s="210"/>
    </row>
    <row r="95" spans="2:4" ht="12.75">
      <c r="B95" s="45"/>
      <c r="C95" s="36"/>
      <c r="D95" s="207"/>
    </row>
    <row r="96" spans="2:4" ht="12.75">
      <c r="B96" s="45"/>
      <c r="C96" s="37"/>
      <c r="D96" s="206"/>
    </row>
    <row r="97" spans="2:4" ht="12.75">
      <c r="B97" s="43"/>
      <c r="C97" s="38"/>
      <c r="D97" s="209"/>
    </row>
    <row r="98" spans="2:4" ht="12.75">
      <c r="B98" s="45"/>
      <c r="C98" s="46"/>
      <c r="D98" s="210"/>
    </row>
    <row r="99" spans="2:4" ht="12.75">
      <c r="B99" s="45"/>
      <c r="C99" s="36"/>
      <c r="D99" s="207"/>
    </row>
    <row r="100" spans="2:4" ht="12.75">
      <c r="B100" s="45"/>
      <c r="C100" s="36"/>
      <c r="D100" s="207"/>
    </row>
    <row r="101" spans="2:4" ht="12.75">
      <c r="B101" s="47"/>
      <c r="C101" s="38"/>
      <c r="D101" s="209"/>
    </row>
    <row r="102" spans="2:4" ht="12.75">
      <c r="B102" s="48"/>
      <c r="C102" s="49"/>
      <c r="D102" s="211"/>
    </row>
    <row r="103" spans="2:4" ht="12.75">
      <c r="B103" s="43"/>
      <c r="C103" s="44"/>
      <c r="D103" s="208"/>
    </row>
    <row r="104" spans="2:4" ht="12.75">
      <c r="B104" s="45"/>
      <c r="C104" s="46"/>
      <c r="D104" s="210"/>
    </row>
    <row r="105" spans="2:4" ht="12.75">
      <c r="B105" s="45"/>
      <c r="C105" s="37"/>
      <c r="D105" s="206"/>
    </row>
    <row r="106" spans="2:4" ht="12.75">
      <c r="B106" s="45"/>
      <c r="C106" s="38"/>
      <c r="D106" s="209"/>
    </row>
    <row r="107" spans="2:4" ht="12.75">
      <c r="B107" s="45"/>
      <c r="C107" s="46"/>
      <c r="D107" s="210"/>
    </row>
    <row r="108" spans="2:4" ht="12.75">
      <c r="B108" s="45"/>
      <c r="C108" s="44"/>
      <c r="D108" s="208"/>
    </row>
    <row r="109" spans="2:4" ht="12.75">
      <c r="B109" s="45"/>
      <c r="C109" s="46"/>
      <c r="D109" s="210"/>
    </row>
    <row r="110" spans="2:4" ht="12.75">
      <c r="B110" s="45"/>
      <c r="C110" s="38"/>
      <c r="D110" s="209"/>
    </row>
    <row r="111" spans="2:4" ht="12.75">
      <c r="B111" s="48"/>
      <c r="C111" s="49"/>
      <c r="D111" s="211"/>
    </row>
    <row r="112" spans="2:4" ht="12.75">
      <c r="B112" s="48"/>
      <c r="C112" s="37"/>
      <c r="D112" s="206"/>
    </row>
    <row r="113" spans="2:4" ht="12.75">
      <c r="B113" s="48"/>
      <c r="C113" s="50"/>
      <c r="D113" s="212"/>
    </row>
    <row r="114" spans="2:4" ht="12.75">
      <c r="B114" s="43"/>
      <c r="C114" s="38"/>
      <c r="D114" s="209"/>
    </row>
    <row r="115" spans="2:4" ht="12.75">
      <c r="B115" s="45"/>
      <c r="C115" s="46"/>
      <c r="D115" s="210"/>
    </row>
    <row r="116" spans="2:4" ht="12.75">
      <c r="B116" s="45"/>
      <c r="C116" s="36"/>
      <c r="D116" s="207"/>
    </row>
    <row r="117" spans="2:4" ht="12.75">
      <c r="B117" s="45"/>
      <c r="C117" s="37"/>
      <c r="D117" s="206"/>
    </row>
    <row r="118" spans="2:4" ht="12.75">
      <c r="B118" s="43"/>
      <c r="C118" s="38"/>
      <c r="D118" s="209"/>
    </row>
    <row r="119" spans="2:4" ht="12.75">
      <c r="B119" s="48"/>
      <c r="C119" s="46"/>
      <c r="D119" s="210"/>
    </row>
    <row r="120" spans="2:4" ht="12.75">
      <c r="B120" s="48"/>
      <c r="C120" s="37"/>
      <c r="D120" s="206"/>
    </row>
    <row r="121" spans="2:4" ht="12.75">
      <c r="B121" s="43"/>
      <c r="C121" s="38"/>
      <c r="D121" s="209"/>
    </row>
    <row r="122" spans="2:4" ht="12.75">
      <c r="B122" s="45"/>
      <c r="C122" s="46"/>
      <c r="D122" s="210"/>
    </row>
    <row r="123" spans="2:4" ht="12.75">
      <c r="B123" s="43"/>
      <c r="C123" s="38"/>
      <c r="D123" s="209"/>
    </row>
    <row r="124" spans="2:4" ht="12.75">
      <c r="B124" s="45"/>
      <c r="C124" s="46"/>
      <c r="D124" s="210"/>
    </row>
    <row r="125" spans="2:4" ht="12.75">
      <c r="B125" s="45"/>
      <c r="C125" s="46"/>
      <c r="D125" s="210"/>
    </row>
    <row r="126" spans="2:4" ht="12.75">
      <c r="B126" s="42"/>
      <c r="C126" s="37"/>
      <c r="D126" s="206"/>
    </row>
    <row r="127" spans="2:4" ht="13.5">
      <c r="B127" s="51"/>
      <c r="C127" s="37"/>
      <c r="D127" s="206"/>
    </row>
    <row r="128" spans="2:4" ht="13.5">
      <c r="B128" s="51"/>
      <c r="C128" s="36"/>
      <c r="D128" s="207"/>
    </row>
    <row r="129" spans="2:4" ht="12.75">
      <c r="B129" s="43"/>
      <c r="C129" s="44"/>
      <c r="D129" s="208"/>
    </row>
    <row r="130" spans="2:4" ht="12.75">
      <c r="B130" s="45"/>
      <c r="C130" s="46"/>
      <c r="D130" s="210"/>
    </row>
    <row r="131" spans="2:4" ht="12.75">
      <c r="B131" s="45"/>
      <c r="C131" s="37"/>
      <c r="D131" s="206"/>
    </row>
    <row r="132" spans="2:4" ht="12.75">
      <c r="B132" s="45"/>
      <c r="C132" s="36"/>
      <c r="D132" s="207"/>
    </row>
    <row r="133" spans="2:4" ht="12.75">
      <c r="B133" s="43"/>
      <c r="C133" s="38"/>
      <c r="D133" s="209"/>
    </row>
    <row r="134" spans="2:4" ht="12.75">
      <c r="B134" s="45"/>
      <c r="C134" s="46"/>
      <c r="D134" s="210"/>
    </row>
    <row r="135" spans="2:4" ht="12.75">
      <c r="B135" s="45"/>
      <c r="C135" s="46"/>
      <c r="D135" s="210"/>
    </row>
    <row r="136" spans="2:4" ht="12.75">
      <c r="B136" s="52"/>
      <c r="C136" s="53"/>
      <c r="D136" s="53"/>
    </row>
    <row r="137" spans="2:4" ht="12.75">
      <c r="B137" s="45"/>
      <c r="C137" s="46"/>
      <c r="D137" s="210"/>
    </row>
    <row r="138" spans="2:4" ht="12.75">
      <c r="B138" s="45"/>
      <c r="C138" s="46"/>
      <c r="D138" s="210"/>
    </row>
    <row r="139" spans="2:4" ht="12.75">
      <c r="B139" s="45"/>
      <c r="C139" s="46"/>
      <c r="D139" s="210"/>
    </row>
    <row r="140" spans="2:4" ht="12.75">
      <c r="B140" s="43"/>
      <c r="C140" s="38"/>
      <c r="D140" s="209"/>
    </row>
    <row r="141" spans="2:4" ht="12.75">
      <c r="B141" s="45"/>
      <c r="C141" s="46"/>
      <c r="D141" s="210"/>
    </row>
    <row r="142" spans="2:4" ht="12.75">
      <c r="B142" s="43"/>
      <c r="C142" s="38"/>
      <c r="D142" s="209"/>
    </row>
    <row r="143" spans="2:4" ht="12.75">
      <c r="B143" s="45"/>
      <c r="C143" s="46"/>
      <c r="D143" s="210"/>
    </row>
    <row r="144" spans="2:4" ht="12.75">
      <c r="B144" s="45"/>
      <c r="C144" s="46"/>
      <c r="D144" s="210"/>
    </row>
    <row r="145" spans="2:4" ht="12.75">
      <c r="B145" s="45"/>
      <c r="C145" s="46"/>
      <c r="D145" s="210"/>
    </row>
    <row r="146" spans="2:4" ht="12.75">
      <c r="B146" s="45"/>
      <c r="C146" s="46"/>
      <c r="D146" s="210"/>
    </row>
    <row r="147" spans="1:4" ht="12.75">
      <c r="A147" s="37"/>
      <c r="B147" s="54"/>
      <c r="C147" s="55"/>
      <c r="D147" s="55"/>
    </row>
    <row r="148" spans="2:4" ht="12.75">
      <c r="B148" s="45"/>
      <c r="C148" s="36"/>
      <c r="D148" s="207"/>
    </row>
    <row r="149" spans="2:4" ht="12.75">
      <c r="B149" s="56"/>
      <c r="C149" s="21"/>
      <c r="D149" s="21"/>
    </row>
    <row r="150" spans="2:4" ht="12.75">
      <c r="B150" s="45"/>
      <c r="C150" s="46"/>
      <c r="D150" s="210"/>
    </row>
    <row r="151" spans="2:4" ht="12.75">
      <c r="B151" s="52"/>
      <c r="C151" s="53"/>
      <c r="D151" s="53"/>
    </row>
    <row r="152" spans="2:4" ht="12.75">
      <c r="B152" s="52"/>
      <c r="C152" s="53"/>
      <c r="D152" s="53"/>
    </row>
    <row r="153" spans="2:4" ht="12.75">
      <c r="B153" s="45"/>
      <c r="C153" s="46"/>
      <c r="D153" s="210"/>
    </row>
    <row r="154" spans="2:4" ht="12.75">
      <c r="B154" s="43"/>
      <c r="C154" s="38"/>
      <c r="D154" s="209"/>
    </row>
    <row r="155" spans="2:4" ht="12.75">
      <c r="B155" s="45"/>
      <c r="C155" s="46"/>
      <c r="D155" s="210"/>
    </row>
    <row r="156" spans="2:4" ht="12.75">
      <c r="B156" s="45"/>
      <c r="C156" s="46"/>
      <c r="D156" s="210"/>
    </row>
    <row r="157" spans="2:4" ht="12.75">
      <c r="B157" s="43"/>
      <c r="C157" s="38"/>
      <c r="D157" s="209"/>
    </row>
    <row r="158" spans="2:4" ht="12.75">
      <c r="B158" s="45"/>
      <c r="C158" s="46"/>
      <c r="D158" s="210"/>
    </row>
    <row r="159" spans="2:4" ht="12.75">
      <c r="B159" s="52"/>
      <c r="C159" s="53"/>
      <c r="D159" s="53"/>
    </row>
    <row r="160" spans="2:4" ht="12.75">
      <c r="B160" s="43"/>
      <c r="C160" s="21"/>
      <c r="D160" s="21"/>
    </row>
    <row r="161" spans="2:4" ht="12.75">
      <c r="B161" s="48"/>
      <c r="C161" s="53"/>
      <c r="D161" s="53"/>
    </row>
    <row r="162" spans="2:4" ht="12.75">
      <c r="B162" s="43"/>
      <c r="C162" s="38"/>
      <c r="D162" s="209"/>
    </row>
    <row r="163" spans="2:4" ht="12.75">
      <c r="B163" s="45"/>
      <c r="C163" s="46"/>
      <c r="D163" s="210"/>
    </row>
    <row r="164" spans="2:4" ht="12.75">
      <c r="B164" s="45"/>
      <c r="C164" s="36"/>
      <c r="D164" s="207"/>
    </row>
    <row r="165" spans="2:4" ht="12.75">
      <c r="B165" s="48"/>
      <c r="C165" s="38"/>
      <c r="D165" s="209"/>
    </row>
    <row r="166" spans="2:4" ht="12.75">
      <c r="B166" s="48"/>
      <c r="C166" s="53"/>
      <c r="D166" s="53"/>
    </row>
    <row r="167" spans="2:4" ht="12.75">
      <c r="B167" s="48"/>
      <c r="C167" s="57"/>
      <c r="D167" s="57"/>
    </row>
    <row r="168" spans="2:4" ht="12.75">
      <c r="B168" s="43"/>
      <c r="C168" s="44"/>
      <c r="D168" s="208"/>
    </row>
    <row r="169" spans="2:4" ht="12.75">
      <c r="B169" s="45"/>
      <c r="C169" s="46"/>
      <c r="D169" s="210"/>
    </row>
    <row r="170" spans="2:4" ht="12.75">
      <c r="B170" s="56"/>
      <c r="C170" s="58"/>
      <c r="D170" s="58"/>
    </row>
    <row r="171" spans="2:4" ht="12.75">
      <c r="B171" s="52"/>
      <c r="C171" s="53"/>
      <c r="D171" s="53"/>
    </row>
    <row r="172" spans="2:4" ht="12.75">
      <c r="B172" s="52"/>
      <c r="C172" s="57"/>
      <c r="D172" s="57"/>
    </row>
    <row r="173" spans="2:4" ht="12.75">
      <c r="B173" s="52"/>
      <c r="C173" s="57"/>
      <c r="D173" s="57"/>
    </row>
    <row r="174" spans="2:4" ht="12.75">
      <c r="B174" s="56"/>
      <c r="C174" s="21"/>
      <c r="D174" s="21"/>
    </row>
    <row r="175" spans="2:4" ht="12.75">
      <c r="B175" s="52"/>
      <c r="C175" s="53"/>
      <c r="D175" s="53"/>
    </row>
    <row r="176" spans="2:4" ht="12.75">
      <c r="B176" s="52"/>
      <c r="C176" s="59"/>
      <c r="D176" s="59"/>
    </row>
    <row r="177" spans="2:4" ht="12.75">
      <c r="B177" s="52"/>
      <c r="C177" s="36"/>
      <c r="D177" s="207"/>
    </row>
    <row r="178" spans="2:4" ht="12.75">
      <c r="B178" s="43"/>
      <c r="C178" s="44"/>
      <c r="D178" s="208"/>
    </row>
    <row r="179" spans="2:4" ht="12.75">
      <c r="B179" s="45"/>
      <c r="C179" s="46"/>
      <c r="D179" s="210"/>
    </row>
    <row r="180" spans="2:4" ht="12.75">
      <c r="B180" s="45"/>
      <c r="C180" s="57"/>
      <c r="D180" s="57"/>
    </row>
    <row r="181" spans="2:4" ht="12.75">
      <c r="B181" s="56"/>
      <c r="C181" s="21"/>
      <c r="D181" s="21"/>
    </row>
    <row r="182" spans="2:4" ht="12.75">
      <c r="B182" s="52"/>
      <c r="C182" s="53"/>
      <c r="D182" s="53"/>
    </row>
    <row r="183" spans="2:4" ht="12.75">
      <c r="B183" s="45"/>
      <c r="C183" s="46"/>
      <c r="D183" s="210"/>
    </row>
    <row r="184" spans="1:4" ht="12.75">
      <c r="A184" s="235"/>
      <c r="B184" s="3"/>
      <c r="C184" s="37"/>
      <c r="D184" s="206"/>
    </row>
    <row r="185" spans="2:4" ht="12.75">
      <c r="B185" s="42"/>
      <c r="C185" s="37"/>
      <c r="D185" s="206"/>
    </row>
    <row r="186" spans="2:4" ht="12.75">
      <c r="B186" s="42"/>
      <c r="C186" s="36"/>
      <c r="D186" s="207"/>
    </row>
    <row r="187" spans="2:4" ht="12.75">
      <c r="B187" s="45"/>
      <c r="C187" s="37"/>
      <c r="D187" s="206"/>
    </row>
    <row r="188" spans="2:4" ht="12.75">
      <c r="B188" s="47"/>
      <c r="C188" s="38"/>
      <c r="D188" s="209"/>
    </row>
    <row r="189" spans="2:4" ht="12.75">
      <c r="B189" s="45"/>
      <c r="C189" s="36"/>
      <c r="D189" s="207"/>
    </row>
    <row r="190" spans="2:4" ht="12.75">
      <c r="B190" s="45"/>
      <c r="C190" s="36"/>
      <c r="D190" s="207"/>
    </row>
    <row r="191" spans="2:4" ht="12.75">
      <c r="B191" s="43"/>
      <c r="C191" s="44"/>
      <c r="D191" s="208"/>
    </row>
    <row r="192" spans="2:4" ht="12.75">
      <c r="B192" s="45"/>
      <c r="C192" s="37"/>
      <c r="D192" s="206"/>
    </row>
    <row r="193" spans="2:4" ht="12.75">
      <c r="B193" s="45"/>
      <c r="C193" s="44"/>
      <c r="D193" s="208"/>
    </row>
    <row r="194" spans="2:4" ht="12.75">
      <c r="B194" s="48"/>
      <c r="C194" s="37"/>
      <c r="D194" s="206"/>
    </row>
    <row r="195" spans="2:4" ht="12.75">
      <c r="B195" s="48"/>
      <c r="C195" s="50"/>
      <c r="D195" s="212"/>
    </row>
    <row r="196" spans="2:4" ht="12.75">
      <c r="B196" s="43"/>
      <c r="C196" s="38"/>
      <c r="D196" s="209"/>
    </row>
    <row r="197" spans="2:4" ht="12.75">
      <c r="B197" s="42"/>
      <c r="C197" s="37"/>
      <c r="D197" s="206"/>
    </row>
    <row r="198" spans="2:4" ht="12.75">
      <c r="B198" s="45"/>
      <c r="C198" s="37"/>
      <c r="D198" s="206"/>
    </row>
    <row r="199" spans="2:4" ht="12.75">
      <c r="B199" s="45"/>
      <c r="C199" s="36"/>
      <c r="D199" s="207"/>
    </row>
    <row r="200" spans="2:4" ht="12.75">
      <c r="B200" s="43"/>
      <c r="C200" s="38"/>
      <c r="D200" s="209"/>
    </row>
    <row r="201" spans="2:4" ht="12.75">
      <c r="B201" s="45"/>
      <c r="C201" s="36"/>
      <c r="D201" s="207"/>
    </row>
    <row r="202" spans="2:4" ht="12.75">
      <c r="B202" s="56"/>
      <c r="C202" s="21"/>
      <c r="D202" s="21"/>
    </row>
    <row r="203" spans="2:4" ht="12.75">
      <c r="B203" s="48"/>
      <c r="C203" s="57"/>
      <c r="D203" s="57"/>
    </row>
    <row r="204" spans="2:4" ht="12.75">
      <c r="B204" s="43"/>
      <c r="C204" s="44"/>
      <c r="D204" s="208"/>
    </row>
    <row r="205" spans="2:4" ht="12.75">
      <c r="B205" s="56"/>
      <c r="C205" s="22"/>
      <c r="D205" s="22"/>
    </row>
    <row r="206" spans="2:4" ht="12.75">
      <c r="B206" s="52"/>
      <c r="C206" s="59"/>
      <c r="D206" s="59"/>
    </row>
    <row r="207" spans="2:4" ht="12.75">
      <c r="B207" s="52"/>
      <c r="C207" s="36"/>
      <c r="D207" s="207"/>
    </row>
    <row r="208" spans="2:4" ht="12.75">
      <c r="B208" s="43"/>
      <c r="C208" s="44"/>
      <c r="D208" s="208"/>
    </row>
    <row r="209" spans="2:4" ht="12.75">
      <c r="B209" s="43"/>
      <c r="C209" s="44"/>
      <c r="D209" s="208"/>
    </row>
    <row r="210" spans="2:4" ht="12.75">
      <c r="B210" s="45"/>
      <c r="C210" s="46"/>
      <c r="D210" s="210"/>
    </row>
    <row r="211" spans="1:3" ht="12.75">
      <c r="A211" s="250"/>
      <c r="B211" s="250"/>
      <c r="C211" s="250"/>
    </row>
    <row r="212" spans="1:4" ht="12.75">
      <c r="A212" s="60"/>
      <c r="B212" s="61"/>
      <c r="C212" s="62"/>
      <c r="D212" s="55"/>
    </row>
    <row r="214" spans="2:4" ht="12.75">
      <c r="B214" s="27"/>
      <c r="C214" s="14"/>
      <c r="D214" s="14"/>
    </row>
    <row r="215" spans="2:4" ht="12.75">
      <c r="B215" s="27"/>
      <c r="C215" s="14"/>
      <c r="D215" s="14"/>
    </row>
    <row r="216" spans="2:4" ht="12.75">
      <c r="B216" s="27"/>
      <c r="C216" s="14"/>
      <c r="D216" s="14"/>
    </row>
    <row r="217" spans="2:4" ht="12.75">
      <c r="B217" s="27"/>
      <c r="C217" s="14"/>
      <c r="D217" s="14"/>
    </row>
    <row r="218" spans="2:4" ht="12.75">
      <c r="B218" s="27"/>
      <c r="C218" s="14"/>
      <c r="D218" s="14"/>
    </row>
    <row r="220" spans="2:4" ht="12.75">
      <c r="B220" s="27"/>
      <c r="C220" s="14"/>
      <c r="D220" s="14"/>
    </row>
    <row r="221" spans="2:4" ht="12.75">
      <c r="B221" s="27"/>
      <c r="C221" s="23"/>
      <c r="D221" s="23"/>
    </row>
    <row r="222" spans="2:4" ht="12.75">
      <c r="B222" s="27"/>
      <c r="C222" s="14"/>
      <c r="D222" s="14"/>
    </row>
    <row r="223" spans="2:4" ht="12.75">
      <c r="B223" s="27"/>
      <c r="C223" s="37"/>
      <c r="D223" s="206"/>
    </row>
    <row r="224" spans="2:4" ht="12.75">
      <c r="B224" s="43"/>
      <c r="C224" s="38"/>
      <c r="D224" s="209"/>
    </row>
  </sheetData>
  <sheetProtection/>
  <mergeCells count="5">
    <mergeCell ref="A211:C211"/>
    <mergeCell ref="A3:C3"/>
    <mergeCell ref="A4:C4"/>
    <mergeCell ref="A1:H1"/>
    <mergeCell ref="A2:H2"/>
  </mergeCells>
  <printOptions horizontalCentered="1"/>
  <pageMargins left="0.42" right="0.43" top="0.6299212598425197" bottom="0.6299212598425197" header="0.31496062992125984" footer="0.1968503937007874"/>
  <pageSetup firstPageNumber="439" useFirstPageNumber="1" horizontalDpi="300" verticalDpi="300" orientation="portrait" paperSize="9" scale="8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30"/>
  <sheetViews>
    <sheetView tabSelected="1" zoomScalePageLayoutView="0" workbookViewId="0" topLeftCell="A1">
      <pane ySplit="3" topLeftCell="BM22" activePane="bottomLeft" state="frozen"/>
      <selection pane="topLeft" activeCell="B7" sqref="B7"/>
      <selection pane="bottomLeft" activeCell="B7" sqref="B7"/>
    </sheetView>
  </sheetViews>
  <sheetFormatPr defaultColWidth="11.421875" defaultRowHeight="14.25" customHeight="1"/>
  <cols>
    <col min="1" max="1" width="4.00390625" style="119" bestFit="1" customWidth="1"/>
    <col min="2" max="2" width="4.421875" style="19" bestFit="1" customWidth="1"/>
    <col min="3" max="3" width="48.57421875" style="3" customWidth="1"/>
    <col min="4" max="4" width="13.28125" style="3" customWidth="1"/>
    <col min="5" max="5" width="11.00390625" style="16" customWidth="1"/>
    <col min="6" max="6" width="11.421875" style="16" customWidth="1"/>
    <col min="7" max="7" width="8.140625" style="75" customWidth="1"/>
    <col min="8" max="8" width="8.140625" style="20" customWidth="1"/>
    <col min="9" max="9" width="11.421875" style="6" customWidth="1"/>
    <col min="10" max="10" width="11.421875" style="18" customWidth="1"/>
    <col min="11" max="16384" width="11.421875" style="6" customWidth="1"/>
  </cols>
  <sheetData>
    <row r="1" spans="1:8" ht="30.75" customHeight="1">
      <c r="A1" s="254"/>
      <c r="B1" s="254"/>
      <c r="C1" s="254"/>
      <c r="D1" s="254"/>
      <c r="E1" s="254"/>
      <c r="F1" s="254"/>
      <c r="G1" s="254"/>
      <c r="H1" s="254"/>
    </row>
    <row r="2" spans="1:8" s="201" customFormat="1" ht="27.75" customHeight="1">
      <c r="A2" s="251" t="s">
        <v>188</v>
      </c>
      <c r="B2" s="252"/>
      <c r="C2" s="252"/>
      <c r="D2" s="198" t="s">
        <v>189</v>
      </c>
      <c r="E2" s="199" t="s">
        <v>190</v>
      </c>
      <c r="F2" s="199" t="s">
        <v>191</v>
      </c>
      <c r="G2" s="214" t="s">
        <v>192</v>
      </c>
      <c r="H2" s="200" t="s">
        <v>192</v>
      </c>
    </row>
    <row r="3" spans="1:8" s="201" customFormat="1" ht="12.75" customHeight="1">
      <c r="A3" s="253">
        <v>1</v>
      </c>
      <c r="B3" s="253"/>
      <c r="C3" s="253"/>
      <c r="D3" s="202">
        <v>2</v>
      </c>
      <c r="E3" s="202">
        <v>3</v>
      </c>
      <c r="F3" s="202">
        <v>4</v>
      </c>
      <c r="G3" s="203" t="s">
        <v>193</v>
      </c>
      <c r="H3" s="203" t="s">
        <v>194</v>
      </c>
    </row>
    <row r="4" spans="1:10" s="39" customFormat="1" ht="6" customHeight="1">
      <c r="A4" s="236"/>
      <c r="B4" s="114"/>
      <c r="C4" s="115"/>
      <c r="D4" s="115"/>
      <c r="E4" s="116"/>
      <c r="F4" s="116"/>
      <c r="G4" s="215"/>
      <c r="H4" s="117"/>
      <c r="J4" s="65"/>
    </row>
    <row r="5" spans="1:8" ht="17.25" customHeight="1">
      <c r="A5" s="72">
        <v>3</v>
      </c>
      <c r="B5" s="93"/>
      <c r="C5" s="118" t="s">
        <v>35</v>
      </c>
      <c r="D5" s="18">
        <f>D6+D16+D47+D60+D63</f>
        <v>84647752</v>
      </c>
      <c r="E5" s="18">
        <f>E6+E16+E47+E60+E63</f>
        <v>99740888</v>
      </c>
      <c r="F5" s="18">
        <f>F6+F16+F47+F60+F63</f>
        <v>97831621.97</v>
      </c>
      <c r="G5" s="74">
        <f>F5/D5*100</f>
        <v>115.57497943950123</v>
      </c>
      <c r="H5" s="89">
        <f>F5/E5*100</f>
        <v>98.0857739806768</v>
      </c>
    </row>
    <row r="6" spans="1:8" ht="12.75" customHeight="1">
      <c r="A6" s="72">
        <v>31</v>
      </c>
      <c r="B6" s="87"/>
      <c r="C6" s="88" t="s">
        <v>36</v>
      </c>
      <c r="D6" s="18">
        <f>D7+D11+D13</f>
        <v>24460351</v>
      </c>
      <c r="E6" s="18">
        <f>E7+E11+E13</f>
        <v>38145412</v>
      </c>
      <c r="F6" s="18">
        <f>F7+F11+F13</f>
        <v>38151999.97</v>
      </c>
      <c r="G6" s="74">
        <f aca="true" t="shared" si="0" ref="G6:G69">F6/D6*100</f>
        <v>155.97486712271626</v>
      </c>
      <c r="H6" s="89">
        <f>F6/E6*100</f>
        <v>100.0172706746489</v>
      </c>
    </row>
    <row r="7" spans="1:10" s="17" customFormat="1" ht="13.5" customHeight="1">
      <c r="A7" s="72">
        <v>311</v>
      </c>
      <c r="B7" s="87"/>
      <c r="C7" s="88" t="s">
        <v>92</v>
      </c>
      <c r="D7" s="18">
        <f>SUM(D8:D10)</f>
        <v>20281884</v>
      </c>
      <c r="E7" s="18">
        <f>SUM(E8:E10)</f>
        <v>31389095</v>
      </c>
      <c r="F7" s="18">
        <f>SUM(F8:F10)</f>
        <v>30884141.97</v>
      </c>
      <c r="G7" s="74">
        <f t="shared" si="0"/>
        <v>152.2745222781079</v>
      </c>
      <c r="H7" s="89">
        <f aca="true" t="shared" si="1" ref="H7:H15">F7/E7*100</f>
        <v>98.39131064466815</v>
      </c>
      <c r="J7" s="18"/>
    </row>
    <row r="8" spans="1:8" ht="13.5" customHeight="1">
      <c r="A8" s="72"/>
      <c r="B8" s="91">
        <v>3111</v>
      </c>
      <c r="C8" s="92" t="s">
        <v>37</v>
      </c>
      <c r="D8" s="16">
        <v>19916720</v>
      </c>
      <c r="E8" s="175">
        <f>'posebni dio'!C12</f>
        <v>31069095</v>
      </c>
      <c r="F8" s="16">
        <f>'posebni dio'!D12</f>
        <v>30658644</v>
      </c>
      <c r="G8" s="24">
        <f t="shared" si="0"/>
        <v>153.93420201719962</v>
      </c>
      <c r="H8" s="176">
        <f t="shared" si="1"/>
        <v>98.6789090573768</v>
      </c>
    </row>
    <row r="9" spans="1:8" ht="13.5" customHeight="1">
      <c r="A9" s="72"/>
      <c r="B9" s="91">
        <v>3112</v>
      </c>
      <c r="C9" s="92" t="s">
        <v>147</v>
      </c>
      <c r="D9" s="16">
        <v>20319</v>
      </c>
      <c r="E9" s="175">
        <f>'posebni dio'!C13</f>
        <v>20000</v>
      </c>
      <c r="F9" s="16">
        <f>'posebni dio'!D13</f>
        <v>0</v>
      </c>
      <c r="G9" s="24">
        <f t="shared" si="0"/>
        <v>0</v>
      </c>
      <c r="H9" s="176">
        <f t="shared" si="1"/>
        <v>0</v>
      </c>
    </row>
    <row r="10" spans="1:10" s="35" customFormat="1" ht="12.75">
      <c r="A10" s="119"/>
      <c r="B10" s="124">
        <v>3113</v>
      </c>
      <c r="C10" s="126" t="s">
        <v>114</v>
      </c>
      <c r="D10" s="16">
        <v>344845</v>
      </c>
      <c r="E10" s="175">
        <f>'posebni dio'!C14</f>
        <v>300000</v>
      </c>
      <c r="F10" s="16">
        <f>'posebni dio'!D14</f>
        <v>225497.97</v>
      </c>
      <c r="G10" s="24">
        <f t="shared" si="0"/>
        <v>65.39110904899303</v>
      </c>
      <c r="H10" s="176">
        <f t="shared" si="1"/>
        <v>75.16599000000001</v>
      </c>
      <c r="J10" s="66"/>
    </row>
    <row r="11" spans="1:10" s="17" customFormat="1" ht="13.5" customHeight="1">
      <c r="A11" s="72">
        <v>312</v>
      </c>
      <c r="B11" s="87"/>
      <c r="C11" s="88" t="s">
        <v>38</v>
      </c>
      <c r="D11" s="18">
        <f>D12</f>
        <v>674471</v>
      </c>
      <c r="E11" s="18">
        <f>E12</f>
        <v>1800000</v>
      </c>
      <c r="F11" s="18">
        <f>F12</f>
        <v>2363923</v>
      </c>
      <c r="G11" s="74">
        <f t="shared" si="0"/>
        <v>350.4854915926704</v>
      </c>
      <c r="H11" s="89">
        <f t="shared" si="1"/>
        <v>131.32905555555556</v>
      </c>
      <c r="J11" s="18"/>
    </row>
    <row r="12" spans="1:8" ht="13.5" customHeight="1">
      <c r="A12" s="72"/>
      <c r="B12" s="91">
        <v>3121</v>
      </c>
      <c r="C12" s="92" t="s">
        <v>38</v>
      </c>
      <c r="D12" s="16">
        <v>674471</v>
      </c>
      <c r="E12" s="175">
        <f>'posebni dio'!C16</f>
        <v>1800000</v>
      </c>
      <c r="F12" s="16">
        <f>'posebni dio'!D16</f>
        <v>2363923</v>
      </c>
      <c r="G12" s="24">
        <f t="shared" si="0"/>
        <v>350.4854915926704</v>
      </c>
      <c r="H12" s="176">
        <f t="shared" si="1"/>
        <v>131.32905555555556</v>
      </c>
    </row>
    <row r="13" spans="1:10" s="17" customFormat="1" ht="13.5" customHeight="1">
      <c r="A13" s="72">
        <v>313</v>
      </c>
      <c r="B13" s="87"/>
      <c r="C13" s="88" t="s">
        <v>39</v>
      </c>
      <c r="D13" s="18">
        <f>D14+D15</f>
        <v>3503996</v>
      </c>
      <c r="E13" s="18">
        <f>E14+E15</f>
        <v>4956317</v>
      </c>
      <c r="F13" s="18">
        <f>F14+F15</f>
        <v>4903935</v>
      </c>
      <c r="G13" s="74">
        <f t="shared" si="0"/>
        <v>139.95264264000303</v>
      </c>
      <c r="H13" s="89">
        <f t="shared" si="1"/>
        <v>98.94312651914719</v>
      </c>
      <c r="J13" s="18"/>
    </row>
    <row r="14" spans="1:8" ht="13.5" customHeight="1">
      <c r="A14" s="72"/>
      <c r="B14" s="91">
        <v>3132</v>
      </c>
      <c r="C14" s="92" t="s">
        <v>101</v>
      </c>
      <c r="D14" s="16">
        <v>3139418</v>
      </c>
      <c r="E14" s="175">
        <f>'posebni dio'!C18</f>
        <v>4391673</v>
      </c>
      <c r="F14" s="16">
        <f>'posebni dio'!D18</f>
        <v>4350741</v>
      </c>
      <c r="G14" s="24">
        <f t="shared" si="0"/>
        <v>138.58431722058037</v>
      </c>
      <c r="H14" s="176">
        <f t="shared" si="1"/>
        <v>99.06796339344938</v>
      </c>
    </row>
    <row r="15" spans="1:8" ht="13.5" customHeight="1">
      <c r="A15" s="72"/>
      <c r="B15" s="91">
        <v>3133</v>
      </c>
      <c r="C15" s="92" t="s">
        <v>105</v>
      </c>
      <c r="D15" s="16">
        <v>364578</v>
      </c>
      <c r="E15" s="175">
        <f>'posebni dio'!C19</f>
        <v>564644</v>
      </c>
      <c r="F15" s="16">
        <f>'posebni dio'!D19</f>
        <v>553194</v>
      </c>
      <c r="G15" s="24">
        <f t="shared" si="0"/>
        <v>151.73543110116356</v>
      </c>
      <c r="H15" s="176">
        <f t="shared" si="1"/>
        <v>97.9721736173589</v>
      </c>
    </row>
    <row r="16" spans="1:8" ht="13.5" customHeight="1">
      <c r="A16" s="72">
        <v>32</v>
      </c>
      <c r="B16" s="87"/>
      <c r="C16" s="93" t="s">
        <v>0</v>
      </c>
      <c r="D16" s="18">
        <f>D17+D22+D28+D38+D40</f>
        <v>23550452</v>
      </c>
      <c r="E16" s="18">
        <f>E17+E22+E28+E38+E40</f>
        <v>28371980</v>
      </c>
      <c r="F16" s="18">
        <f>F17+F22+F28+F38+F40</f>
        <v>24135153</v>
      </c>
      <c r="G16" s="74">
        <f t="shared" si="0"/>
        <v>102.48275914194768</v>
      </c>
      <c r="H16" s="89">
        <f>F16/E16*100</f>
        <v>85.06686174176072</v>
      </c>
    </row>
    <row r="17" spans="1:10" s="17" customFormat="1" ht="13.5" customHeight="1">
      <c r="A17" s="72">
        <v>321</v>
      </c>
      <c r="B17" s="87"/>
      <c r="C17" s="93" t="s">
        <v>4</v>
      </c>
      <c r="D17" s="18">
        <f>D18+D19+D20+D21</f>
        <v>716480</v>
      </c>
      <c r="E17" s="18">
        <f>E18+E19+E20+E21</f>
        <v>1084000</v>
      </c>
      <c r="F17" s="18">
        <f>F18+F19+F20+F21</f>
        <v>1015240</v>
      </c>
      <c r="G17" s="74">
        <f t="shared" si="0"/>
        <v>141.69830281375616</v>
      </c>
      <c r="H17" s="89">
        <f>F17/E17*100</f>
        <v>93.65682656826569</v>
      </c>
      <c r="J17" s="18"/>
    </row>
    <row r="18" spans="1:8" ht="13.5" customHeight="1">
      <c r="A18" s="72"/>
      <c r="B18" s="91">
        <v>3211</v>
      </c>
      <c r="C18" s="94" t="s">
        <v>40</v>
      </c>
      <c r="D18" s="16">
        <v>64199</v>
      </c>
      <c r="E18" s="175">
        <f>'posebni dio'!C22</f>
        <v>90000</v>
      </c>
      <c r="F18" s="16">
        <f>'posebni dio'!D22</f>
        <v>91386</v>
      </c>
      <c r="G18" s="24">
        <f t="shared" si="0"/>
        <v>142.34801165127183</v>
      </c>
      <c r="H18" s="176">
        <f aca="true" t="shared" si="2" ref="H18:H84">F18/E18*100</f>
        <v>101.54</v>
      </c>
    </row>
    <row r="19" spans="1:8" ht="13.5" customHeight="1">
      <c r="A19" s="72"/>
      <c r="B19" s="91">
        <v>3212</v>
      </c>
      <c r="C19" s="94" t="s">
        <v>41</v>
      </c>
      <c r="D19" s="16">
        <v>581027</v>
      </c>
      <c r="E19" s="175">
        <f>'posebni dio'!C23</f>
        <v>864000</v>
      </c>
      <c r="F19" s="16">
        <f>'posebni dio'!D23</f>
        <v>835320</v>
      </c>
      <c r="G19" s="24">
        <f t="shared" si="0"/>
        <v>143.76612446581655</v>
      </c>
      <c r="H19" s="176">
        <f t="shared" si="2"/>
        <v>96.68055555555556</v>
      </c>
    </row>
    <row r="20" spans="1:8" ht="13.5" customHeight="1">
      <c r="A20" s="72"/>
      <c r="B20" s="95" t="s">
        <v>2</v>
      </c>
      <c r="C20" s="94" t="s">
        <v>3</v>
      </c>
      <c r="D20" s="16">
        <v>40274</v>
      </c>
      <c r="E20" s="175">
        <f>'posebni dio'!C24</f>
        <v>80000</v>
      </c>
      <c r="F20" s="16">
        <f>'posebni dio'!D24</f>
        <v>30796</v>
      </c>
      <c r="G20" s="24">
        <f t="shared" si="0"/>
        <v>76.46620648557382</v>
      </c>
      <c r="H20" s="176">
        <f t="shared" si="2"/>
        <v>38.495000000000005</v>
      </c>
    </row>
    <row r="21" spans="1:8" ht="13.5" customHeight="1">
      <c r="A21" s="72"/>
      <c r="B21" s="95">
        <v>3214</v>
      </c>
      <c r="C21" s="94" t="s">
        <v>128</v>
      </c>
      <c r="D21" s="16">
        <v>30980</v>
      </c>
      <c r="E21" s="175">
        <f>'posebni dio'!C25</f>
        <v>50000</v>
      </c>
      <c r="F21" s="16">
        <f>'posebni dio'!D25</f>
        <v>57738</v>
      </c>
      <c r="G21" s="24">
        <f t="shared" si="0"/>
        <v>186.3718528082634</v>
      </c>
      <c r="H21" s="176">
        <f t="shared" si="2"/>
        <v>115.476</v>
      </c>
    </row>
    <row r="22" spans="1:10" s="17" customFormat="1" ht="13.5" customHeight="1">
      <c r="A22" s="72">
        <v>322</v>
      </c>
      <c r="B22" s="96"/>
      <c r="C22" s="97" t="s">
        <v>42</v>
      </c>
      <c r="D22" s="18">
        <f>SUM(D23:D27)</f>
        <v>2196812</v>
      </c>
      <c r="E22" s="18">
        <f>SUM(E23:E27)</f>
        <v>3016000</v>
      </c>
      <c r="F22" s="18">
        <f>SUM(F23:F27)</f>
        <v>3665630</v>
      </c>
      <c r="G22" s="74">
        <f t="shared" si="0"/>
        <v>166.86134270934429</v>
      </c>
      <c r="H22" s="89">
        <f t="shared" si="2"/>
        <v>121.53945623342175</v>
      </c>
      <c r="J22" s="18"/>
    </row>
    <row r="23" spans="1:8" ht="13.5" customHeight="1">
      <c r="A23" s="72"/>
      <c r="B23" s="95">
        <v>3221</v>
      </c>
      <c r="C23" s="92" t="s">
        <v>43</v>
      </c>
      <c r="D23" s="16">
        <v>373031</v>
      </c>
      <c r="E23" s="175">
        <f>'posebni dio'!C27</f>
        <v>850000</v>
      </c>
      <c r="F23" s="16">
        <f>'posebni dio'!D27</f>
        <v>624830</v>
      </c>
      <c r="G23" s="24">
        <f t="shared" si="0"/>
        <v>167.50082432827298</v>
      </c>
      <c r="H23" s="176">
        <f t="shared" si="2"/>
        <v>73.50941176470587</v>
      </c>
    </row>
    <row r="24" spans="1:8" ht="13.5" customHeight="1">
      <c r="A24" s="72"/>
      <c r="B24" s="95">
        <v>3223</v>
      </c>
      <c r="C24" s="92" t="s">
        <v>44</v>
      </c>
      <c r="D24" s="16">
        <v>1597713</v>
      </c>
      <c r="E24" s="175">
        <f>'posebni dio'!C28+'posebni dio'!C78</f>
        <v>1875000</v>
      </c>
      <c r="F24" s="16">
        <f>'posebni dio'!D28+'posebni dio'!D78</f>
        <v>2883263</v>
      </c>
      <c r="G24" s="24">
        <f t="shared" si="0"/>
        <v>180.461885207168</v>
      </c>
      <c r="H24" s="176">
        <f t="shared" si="2"/>
        <v>153.77402666666666</v>
      </c>
    </row>
    <row r="25" spans="1:8" ht="13.5" customHeight="1">
      <c r="A25" s="72"/>
      <c r="B25" s="95">
        <v>3224</v>
      </c>
      <c r="C25" s="127" t="s">
        <v>131</v>
      </c>
      <c r="D25" s="16">
        <v>114317</v>
      </c>
      <c r="E25" s="175">
        <f>'posebni dio'!C29+'posebni dio'!C79</f>
        <v>125000</v>
      </c>
      <c r="F25" s="16">
        <f>'posebni dio'!D29+'posebni dio'!D79</f>
        <v>65886</v>
      </c>
      <c r="G25" s="24">
        <f t="shared" si="0"/>
        <v>57.634472563135844</v>
      </c>
      <c r="H25" s="176">
        <f t="shared" si="2"/>
        <v>52.7088</v>
      </c>
    </row>
    <row r="26" spans="1:8" ht="13.5" customHeight="1">
      <c r="A26" s="72"/>
      <c r="B26" s="95" t="s">
        <v>5</v>
      </c>
      <c r="C26" s="98" t="s">
        <v>6</v>
      </c>
      <c r="D26" s="16">
        <v>111751</v>
      </c>
      <c r="E26" s="175">
        <f>'posebni dio'!C30+'posebni dio'!C80</f>
        <v>160000</v>
      </c>
      <c r="F26" s="16">
        <f>'posebni dio'!D30+'posebni dio'!D80</f>
        <v>82446</v>
      </c>
      <c r="G26" s="24">
        <f t="shared" si="0"/>
        <v>73.7765210154719</v>
      </c>
      <c r="H26" s="176">
        <f t="shared" si="2"/>
        <v>51.52875</v>
      </c>
    </row>
    <row r="27" spans="1:8" ht="13.5" customHeight="1">
      <c r="A27" s="72"/>
      <c r="B27" s="95">
        <v>3227</v>
      </c>
      <c r="C27" s="92" t="s">
        <v>115</v>
      </c>
      <c r="D27" s="16"/>
      <c r="E27" s="175">
        <f>'posebni dio'!C31</f>
        <v>6000</v>
      </c>
      <c r="F27" s="16">
        <f>'posebni dio'!D31</f>
        <v>9205</v>
      </c>
      <c r="G27" s="24" t="s">
        <v>89</v>
      </c>
      <c r="H27" s="176">
        <f t="shared" si="2"/>
        <v>153.41666666666666</v>
      </c>
    </row>
    <row r="28" spans="1:10" s="17" customFormat="1" ht="13.5" customHeight="1">
      <c r="A28" s="72">
        <v>323</v>
      </c>
      <c r="B28" s="99"/>
      <c r="C28" s="97" t="s">
        <v>7</v>
      </c>
      <c r="D28" s="18">
        <f>SUM(D29:D37)</f>
        <v>20050264</v>
      </c>
      <c r="E28" s="18">
        <f>SUM(E29:E37)</f>
        <v>23416980</v>
      </c>
      <c r="F28" s="18">
        <f>SUM(F29:F37)</f>
        <v>18096898</v>
      </c>
      <c r="G28" s="74">
        <f t="shared" si="0"/>
        <v>90.25765446280408</v>
      </c>
      <c r="H28" s="89">
        <f t="shared" si="2"/>
        <v>77.28109260886758</v>
      </c>
      <c r="J28" s="18"/>
    </row>
    <row r="29" spans="1:8" ht="13.5" customHeight="1">
      <c r="A29" s="72"/>
      <c r="B29" s="91">
        <v>3231</v>
      </c>
      <c r="C29" s="92" t="s">
        <v>45</v>
      </c>
      <c r="D29" s="16">
        <v>792176</v>
      </c>
      <c r="E29" s="175">
        <f>'posebni dio'!C33+'posebni dio'!C82</f>
        <v>660000</v>
      </c>
      <c r="F29" s="16">
        <f>'posebni dio'!D33+'posebni dio'!D82</f>
        <v>1064277</v>
      </c>
      <c r="G29" s="24">
        <f t="shared" si="0"/>
        <v>134.34855385671872</v>
      </c>
      <c r="H29" s="176">
        <f t="shared" si="2"/>
        <v>161.2540909090909</v>
      </c>
    </row>
    <row r="30" spans="1:8" ht="13.5" customHeight="1">
      <c r="A30" s="72"/>
      <c r="B30" s="91">
        <v>3232</v>
      </c>
      <c r="C30" s="98" t="s">
        <v>8</v>
      </c>
      <c r="D30" s="16">
        <v>6032841</v>
      </c>
      <c r="E30" s="175">
        <f>'posebni dio'!C34+'posebni dio'!C83</f>
        <v>10856980</v>
      </c>
      <c r="F30" s="16">
        <f>'posebni dio'!D34+'posebni dio'!D83</f>
        <v>3796772</v>
      </c>
      <c r="G30" s="24">
        <f t="shared" si="0"/>
        <v>62.935058291773316</v>
      </c>
      <c r="H30" s="176">
        <f t="shared" si="2"/>
        <v>34.97079298294737</v>
      </c>
    </row>
    <row r="31" spans="1:8" ht="13.5" customHeight="1">
      <c r="A31" s="72"/>
      <c r="B31" s="124">
        <v>3233</v>
      </c>
      <c r="C31" s="128" t="s">
        <v>116</v>
      </c>
      <c r="D31" s="16">
        <v>174174</v>
      </c>
      <c r="E31" s="175">
        <f>'posebni dio'!C35</f>
        <v>250000</v>
      </c>
      <c r="F31" s="16">
        <f>'posebni dio'!D35</f>
        <v>497115</v>
      </c>
      <c r="G31" s="24">
        <f t="shared" si="0"/>
        <v>285.4128629990699</v>
      </c>
      <c r="H31" s="176">
        <f t="shared" si="2"/>
        <v>198.846</v>
      </c>
    </row>
    <row r="32" spans="1:8" ht="13.5" customHeight="1">
      <c r="A32" s="72"/>
      <c r="B32" s="91">
        <v>3234</v>
      </c>
      <c r="C32" s="94" t="s">
        <v>46</v>
      </c>
      <c r="D32" s="16">
        <v>5620386</v>
      </c>
      <c r="E32" s="175">
        <f>'posebni dio'!C36+'posebni dio'!C84</f>
        <v>6150000</v>
      </c>
      <c r="F32" s="16">
        <f>'posebni dio'!D36+'posebni dio'!D84</f>
        <v>8053973</v>
      </c>
      <c r="G32" s="24">
        <f t="shared" si="0"/>
        <v>143.29928584976193</v>
      </c>
      <c r="H32" s="176">
        <f t="shared" si="2"/>
        <v>130.95891056910568</v>
      </c>
    </row>
    <row r="33" spans="1:8" ht="13.5" customHeight="1">
      <c r="A33" s="72"/>
      <c r="B33" s="91">
        <v>3235</v>
      </c>
      <c r="C33" s="94" t="s">
        <v>47</v>
      </c>
      <c r="D33" s="16">
        <v>2908585</v>
      </c>
      <c r="E33" s="175">
        <f>'posebni dio'!C37</f>
        <v>350000</v>
      </c>
      <c r="F33" s="16">
        <f>'posebni dio'!D37</f>
        <v>126321</v>
      </c>
      <c r="G33" s="24">
        <f t="shared" si="0"/>
        <v>4.343039656740305</v>
      </c>
      <c r="H33" s="176">
        <f t="shared" si="2"/>
        <v>36.09171428571429</v>
      </c>
    </row>
    <row r="34" spans="1:8" ht="13.5" customHeight="1">
      <c r="A34" s="72"/>
      <c r="B34" s="91">
        <v>3236</v>
      </c>
      <c r="C34" s="94" t="s">
        <v>48</v>
      </c>
      <c r="D34" s="16">
        <v>113500</v>
      </c>
      <c r="E34" s="175">
        <f>'posebni dio'!C38</f>
        <v>150000</v>
      </c>
      <c r="F34" s="16">
        <f>'posebni dio'!D38</f>
        <v>4945</v>
      </c>
      <c r="G34" s="24">
        <f t="shared" si="0"/>
        <v>4.356828193832599</v>
      </c>
      <c r="H34" s="176">
        <f t="shared" si="2"/>
        <v>3.2966666666666664</v>
      </c>
    </row>
    <row r="35" spans="1:8" ht="13.5" customHeight="1">
      <c r="A35" s="72"/>
      <c r="B35" s="91">
        <v>3237</v>
      </c>
      <c r="C35" s="98" t="s">
        <v>9</v>
      </c>
      <c r="D35" s="16">
        <v>2732387</v>
      </c>
      <c r="E35" s="175">
        <f>'posebni dio'!C39+'posebni dio'!C99</f>
        <v>2300000</v>
      </c>
      <c r="F35" s="16">
        <f>'posebni dio'!D39+'posebni dio'!D99</f>
        <v>2880002</v>
      </c>
      <c r="G35" s="24">
        <f t="shared" si="0"/>
        <v>105.4024192034291</v>
      </c>
      <c r="H35" s="176">
        <f t="shared" si="2"/>
        <v>125.21747826086957</v>
      </c>
    </row>
    <row r="36" spans="1:8" ht="13.5" customHeight="1">
      <c r="A36" s="72"/>
      <c r="B36" s="91">
        <v>3238</v>
      </c>
      <c r="C36" s="98" t="s">
        <v>10</v>
      </c>
      <c r="D36" s="16">
        <v>476621</v>
      </c>
      <c r="E36" s="175">
        <f>'posebni dio'!C40</f>
        <v>950000</v>
      </c>
      <c r="F36" s="16">
        <f>'posebni dio'!D40</f>
        <v>255038</v>
      </c>
      <c r="G36" s="24">
        <f t="shared" si="0"/>
        <v>53.509601968859954</v>
      </c>
      <c r="H36" s="176">
        <f t="shared" si="2"/>
        <v>26.846105263157895</v>
      </c>
    </row>
    <row r="37" spans="1:8" ht="13.5" customHeight="1">
      <c r="A37" s="72"/>
      <c r="B37" s="91">
        <v>3239</v>
      </c>
      <c r="C37" s="98" t="s">
        <v>49</v>
      </c>
      <c r="D37" s="16">
        <v>1199594</v>
      </c>
      <c r="E37" s="175">
        <f>'posebni dio'!C41+'posebni dio'!C85</f>
        <v>1750000</v>
      </c>
      <c r="F37" s="16">
        <f>'posebni dio'!D41+'posebni dio'!D85</f>
        <v>1418455</v>
      </c>
      <c r="G37" s="24">
        <f t="shared" si="0"/>
        <v>118.24458941942024</v>
      </c>
      <c r="H37" s="176">
        <f t="shared" si="2"/>
        <v>81.05457142857144</v>
      </c>
    </row>
    <row r="38" spans="1:8" ht="13.5" customHeight="1">
      <c r="A38" s="72">
        <v>324</v>
      </c>
      <c r="B38" s="91"/>
      <c r="C38" s="88" t="s">
        <v>129</v>
      </c>
      <c r="D38" s="18"/>
      <c r="E38" s="18">
        <f>SUM(E39)</f>
        <v>20000</v>
      </c>
      <c r="F38" s="18">
        <f>SUM(F39)</f>
        <v>800</v>
      </c>
      <c r="G38" s="74"/>
      <c r="H38" s="89">
        <f t="shared" si="2"/>
        <v>4</v>
      </c>
    </row>
    <row r="39" spans="1:8" ht="13.5" customHeight="1">
      <c r="A39" s="72"/>
      <c r="B39" s="91">
        <v>3241</v>
      </c>
      <c r="C39" s="92" t="s">
        <v>129</v>
      </c>
      <c r="D39" s="16"/>
      <c r="E39" s="175">
        <f>'posebni dio'!C43</f>
        <v>20000</v>
      </c>
      <c r="F39" s="16">
        <f>'posebni dio'!D43</f>
        <v>800</v>
      </c>
      <c r="G39" s="24"/>
      <c r="H39" s="176">
        <f t="shared" si="2"/>
        <v>4</v>
      </c>
    </row>
    <row r="40" spans="1:10" s="17" customFormat="1" ht="13.5" customHeight="1">
      <c r="A40" s="72">
        <v>329</v>
      </c>
      <c r="B40" s="87"/>
      <c r="C40" s="88" t="s">
        <v>51</v>
      </c>
      <c r="D40" s="18">
        <f>SUM(D41:D46)</f>
        <v>586896</v>
      </c>
      <c r="E40" s="18">
        <f>SUM(E41:E46)</f>
        <v>835000</v>
      </c>
      <c r="F40" s="18">
        <f>SUM(F41:F46)</f>
        <v>1356585</v>
      </c>
      <c r="G40" s="74">
        <f t="shared" si="0"/>
        <v>231.14572258117283</v>
      </c>
      <c r="H40" s="89">
        <f t="shared" si="2"/>
        <v>162.46526946107784</v>
      </c>
      <c r="J40" s="18"/>
    </row>
    <row r="41" spans="1:10" ht="13.5" customHeight="1">
      <c r="A41" s="72"/>
      <c r="B41" s="91">
        <v>3291</v>
      </c>
      <c r="C41" s="92" t="s">
        <v>152</v>
      </c>
      <c r="D41" s="16">
        <v>83436</v>
      </c>
      <c r="E41" s="175">
        <f>'posebni dio'!C45</f>
        <v>100000</v>
      </c>
      <c r="F41" s="16">
        <f>'posebni dio'!D45</f>
        <v>93973</v>
      </c>
      <c r="G41" s="24">
        <f t="shared" si="0"/>
        <v>112.62884126755837</v>
      </c>
      <c r="H41" s="176">
        <f t="shared" si="2"/>
        <v>93.973</v>
      </c>
      <c r="J41" s="16"/>
    </row>
    <row r="42" spans="1:8" ht="13.5" customHeight="1">
      <c r="A42" s="72"/>
      <c r="B42" s="91">
        <v>3292</v>
      </c>
      <c r="C42" s="92" t="s">
        <v>52</v>
      </c>
      <c r="D42" s="16">
        <v>102328</v>
      </c>
      <c r="E42" s="175">
        <f>'posebni dio'!C46</f>
        <v>100000</v>
      </c>
      <c r="F42" s="16">
        <f>'posebni dio'!D46</f>
        <v>150609</v>
      </c>
      <c r="G42" s="24">
        <f t="shared" si="0"/>
        <v>147.18258932061605</v>
      </c>
      <c r="H42" s="176">
        <f t="shared" si="2"/>
        <v>150.60899999999998</v>
      </c>
    </row>
    <row r="43" spans="1:8" ht="13.5" customHeight="1">
      <c r="A43" s="72"/>
      <c r="B43" s="91">
        <v>3293</v>
      </c>
      <c r="C43" s="92" t="s">
        <v>53</v>
      </c>
      <c r="D43" s="16">
        <v>36839</v>
      </c>
      <c r="E43" s="175">
        <f>'posebni dio'!C47</f>
        <v>60000</v>
      </c>
      <c r="F43" s="16">
        <f>'posebni dio'!D47</f>
        <v>51305</v>
      </c>
      <c r="G43" s="24">
        <f t="shared" si="0"/>
        <v>139.26816688835203</v>
      </c>
      <c r="H43" s="176">
        <f t="shared" si="2"/>
        <v>85.50833333333333</v>
      </c>
    </row>
    <row r="44" spans="1:8" ht="13.5" customHeight="1">
      <c r="A44" s="72"/>
      <c r="B44" s="91">
        <v>3294</v>
      </c>
      <c r="C44" s="92" t="s">
        <v>54</v>
      </c>
      <c r="D44" s="16">
        <v>3094</v>
      </c>
      <c r="E44" s="175">
        <f>'posebni dio'!C48</f>
        <v>5000</v>
      </c>
      <c r="F44" s="16">
        <f>'posebni dio'!D48</f>
        <v>4019</v>
      </c>
      <c r="G44" s="24">
        <f t="shared" si="0"/>
        <v>129.89657401422107</v>
      </c>
      <c r="H44" s="176">
        <f t="shared" si="2"/>
        <v>80.38</v>
      </c>
    </row>
    <row r="45" spans="1:8" ht="13.5" customHeight="1">
      <c r="A45" s="72"/>
      <c r="B45" s="124">
        <v>3295</v>
      </c>
      <c r="C45" s="126" t="s">
        <v>117</v>
      </c>
      <c r="D45" s="16">
        <v>359167</v>
      </c>
      <c r="E45" s="175">
        <f>'posebni dio'!C49</f>
        <v>550000</v>
      </c>
      <c r="F45" s="16">
        <f>'posebni dio'!D49</f>
        <v>1037468</v>
      </c>
      <c r="G45" s="24">
        <f t="shared" si="0"/>
        <v>288.85393145806825</v>
      </c>
      <c r="H45" s="176">
        <f t="shared" si="2"/>
        <v>188.63054545454546</v>
      </c>
    </row>
    <row r="46" spans="1:8" ht="13.5" customHeight="1">
      <c r="A46" s="72"/>
      <c r="B46" s="91">
        <v>3299</v>
      </c>
      <c r="C46" s="92" t="s">
        <v>51</v>
      </c>
      <c r="D46" s="16">
        <v>2032</v>
      </c>
      <c r="E46" s="175">
        <f>'posebni dio'!C50</f>
        <v>20000</v>
      </c>
      <c r="F46" s="16">
        <f>'posebni dio'!D50</f>
        <v>19211</v>
      </c>
      <c r="G46" s="24">
        <f t="shared" si="0"/>
        <v>945.4232283464567</v>
      </c>
      <c r="H46" s="176">
        <f t="shared" si="2"/>
        <v>96.055</v>
      </c>
    </row>
    <row r="47" spans="1:8" ht="13.5" customHeight="1">
      <c r="A47" s="119">
        <v>34</v>
      </c>
      <c r="B47" s="102"/>
      <c r="C47" s="36" t="s">
        <v>11</v>
      </c>
      <c r="D47" s="18">
        <f>D48+D55</f>
        <v>27537715</v>
      </c>
      <c r="E47" s="18">
        <f>SUM(E48+E55)</f>
        <v>32813496</v>
      </c>
      <c r="F47" s="18">
        <f>F48+F55</f>
        <v>35137650</v>
      </c>
      <c r="G47" s="74">
        <f t="shared" si="0"/>
        <v>127.59827748961743</v>
      </c>
      <c r="H47" s="89">
        <f t="shared" si="2"/>
        <v>107.0829210029922</v>
      </c>
    </row>
    <row r="48" spans="1:10" s="17" customFormat="1" ht="13.5" customHeight="1">
      <c r="A48" s="119">
        <v>342</v>
      </c>
      <c r="B48" s="103"/>
      <c r="C48" s="37" t="s">
        <v>106</v>
      </c>
      <c r="D48" s="18">
        <f>SUM(D49+D52)</f>
        <v>22297126</v>
      </c>
      <c r="E48" s="18">
        <f>SUM(E49+E52)</f>
        <v>30913496</v>
      </c>
      <c r="F48" s="18">
        <f>SUM(F49+F52)</f>
        <v>30125395</v>
      </c>
      <c r="G48" s="74">
        <f t="shared" si="0"/>
        <v>135.10887008487103</v>
      </c>
      <c r="H48" s="89">
        <f t="shared" si="2"/>
        <v>97.45062480154299</v>
      </c>
      <c r="J48" s="18"/>
    </row>
    <row r="49" spans="1:10" s="17" customFormat="1" ht="28.5" customHeight="1">
      <c r="A49" s="119"/>
      <c r="B49" s="124">
        <v>3422</v>
      </c>
      <c r="C49" s="122" t="s">
        <v>148</v>
      </c>
      <c r="D49" s="16">
        <v>2869031</v>
      </c>
      <c r="E49" s="175">
        <f>SUM(E50+E51)</f>
        <v>4065974</v>
      </c>
      <c r="F49" s="16">
        <f>SUM(F50+F51)</f>
        <v>4121015</v>
      </c>
      <c r="G49" s="24">
        <f t="shared" si="0"/>
        <v>143.63786937122674</v>
      </c>
      <c r="H49" s="176">
        <f t="shared" si="2"/>
        <v>101.35369778557364</v>
      </c>
      <c r="J49" s="18"/>
    </row>
    <row r="50" spans="1:10" s="17" customFormat="1" ht="13.5" customHeight="1" hidden="1">
      <c r="A50" s="119"/>
      <c r="B50" s="123"/>
      <c r="C50" s="122" t="s">
        <v>55</v>
      </c>
      <c r="D50" s="16" t="str">
        <f>'posebni dio'!B118</f>
        <v>Kamate za primljene kredite i zajmmove od kreditnih i ostalih financijskih institucija u javnom sektoru</v>
      </c>
      <c r="E50" s="175">
        <f>'posebni dio'!C118</f>
        <v>4065974</v>
      </c>
      <c r="F50" s="16">
        <f>'posebni dio'!D118</f>
        <v>4121015</v>
      </c>
      <c r="G50" s="24" t="e">
        <f t="shared" si="0"/>
        <v>#VALUE!</v>
      </c>
      <c r="H50" s="176">
        <f t="shared" si="2"/>
        <v>101.35369778557364</v>
      </c>
      <c r="J50" s="18"/>
    </row>
    <row r="51" spans="1:10" s="17" customFormat="1" ht="13.5" customHeight="1" hidden="1">
      <c r="A51" s="119"/>
      <c r="B51" s="123"/>
      <c r="C51" s="122" t="s">
        <v>151</v>
      </c>
      <c r="D51" s="16"/>
      <c r="E51" s="18"/>
      <c r="F51" s="16"/>
      <c r="G51" s="24" t="e">
        <f t="shared" si="0"/>
        <v>#DIV/0!</v>
      </c>
      <c r="H51" s="20"/>
      <c r="J51" s="18"/>
    </row>
    <row r="52" spans="2:8" ht="24" customHeight="1">
      <c r="B52" s="104" t="s">
        <v>50</v>
      </c>
      <c r="C52" s="38" t="s">
        <v>93</v>
      </c>
      <c r="D52" s="16">
        <f>SUM(D53+D54)</f>
        <v>19428095</v>
      </c>
      <c r="E52" s="175">
        <f>SUM(E53+E54)</f>
        <v>26847522</v>
      </c>
      <c r="F52" s="16">
        <f>SUM(F53+F54)</f>
        <v>26004380</v>
      </c>
      <c r="G52" s="24">
        <f t="shared" si="0"/>
        <v>133.84935579118797</v>
      </c>
      <c r="H52" s="176">
        <f t="shared" si="2"/>
        <v>96.85951649466942</v>
      </c>
    </row>
    <row r="53" spans="1:8" ht="13.5" customHeight="1">
      <c r="A53" s="72"/>
      <c r="B53" s="95"/>
      <c r="C53" s="92" t="s">
        <v>55</v>
      </c>
      <c r="D53" s="16">
        <v>15581317</v>
      </c>
      <c r="E53" s="175">
        <f>'posebni dio'!C119</f>
        <v>22801757</v>
      </c>
      <c r="F53" s="16">
        <f>'posebni dio'!D119</f>
        <v>22594127</v>
      </c>
      <c r="G53" s="24">
        <f t="shared" si="0"/>
        <v>145.00781288256957</v>
      </c>
      <c r="H53" s="176">
        <f t="shared" si="2"/>
        <v>99.08941227643115</v>
      </c>
    </row>
    <row r="54" spans="1:8" ht="13.5" customHeight="1">
      <c r="A54" s="72"/>
      <c r="B54" s="95"/>
      <c r="C54" s="92" t="s">
        <v>56</v>
      </c>
      <c r="D54" s="16">
        <v>3846778</v>
      </c>
      <c r="E54" s="175">
        <f>'posebni dio'!C133</f>
        <v>4045765</v>
      </c>
      <c r="F54" s="16">
        <f>'posebni dio'!D133</f>
        <v>3410253</v>
      </c>
      <c r="G54" s="24">
        <f t="shared" si="0"/>
        <v>88.65219152235974</v>
      </c>
      <c r="H54" s="176">
        <f t="shared" si="2"/>
        <v>84.29192006950478</v>
      </c>
    </row>
    <row r="55" spans="1:10" s="17" customFormat="1" ht="13.5" customHeight="1">
      <c r="A55" s="72">
        <v>343</v>
      </c>
      <c r="B55" s="87"/>
      <c r="C55" s="88" t="s">
        <v>59</v>
      </c>
      <c r="D55" s="18">
        <f>SUM(D56:D59)</f>
        <v>5240589</v>
      </c>
      <c r="E55" s="18">
        <f>SUM(E56:E59)</f>
        <v>1900000</v>
      </c>
      <c r="F55" s="18">
        <f>SUM(F56:F59)</f>
        <v>5012255</v>
      </c>
      <c r="G55" s="74">
        <f t="shared" si="0"/>
        <v>95.64297066608353</v>
      </c>
      <c r="H55" s="89">
        <f t="shared" si="2"/>
        <v>263.80289473684206</v>
      </c>
      <c r="J55" s="18"/>
    </row>
    <row r="56" spans="1:8" ht="13.5" customHeight="1">
      <c r="A56" s="72"/>
      <c r="B56" s="90">
        <v>3431</v>
      </c>
      <c r="C56" s="92" t="s">
        <v>60</v>
      </c>
      <c r="D56" s="16">
        <v>123653</v>
      </c>
      <c r="E56" s="175">
        <f>'posebni dio'!C53</f>
        <v>180000</v>
      </c>
      <c r="F56" s="16">
        <f>'posebni dio'!D53</f>
        <v>676166</v>
      </c>
      <c r="G56" s="24">
        <f t="shared" si="0"/>
        <v>546.8253904070261</v>
      </c>
      <c r="H56" s="176">
        <f t="shared" si="2"/>
        <v>375.6477777777778</v>
      </c>
    </row>
    <row r="57" spans="1:8" ht="13.5" customHeight="1">
      <c r="A57" s="72"/>
      <c r="B57" s="90">
        <v>3432</v>
      </c>
      <c r="C57" s="92" t="s">
        <v>94</v>
      </c>
      <c r="D57" s="16">
        <v>938499</v>
      </c>
      <c r="E57" s="175">
        <f>'posebni dio'!C54</f>
        <v>170000</v>
      </c>
      <c r="F57" s="16">
        <f>'posebni dio'!D54</f>
        <v>2572022</v>
      </c>
      <c r="G57" s="24">
        <f t="shared" si="0"/>
        <v>274.0569782173449</v>
      </c>
      <c r="H57" s="176">
        <f t="shared" si="2"/>
        <v>1512.9541176470589</v>
      </c>
    </row>
    <row r="58" spans="1:8" ht="13.5" customHeight="1">
      <c r="A58" s="72"/>
      <c r="B58" s="90">
        <v>3433</v>
      </c>
      <c r="C58" s="92" t="s">
        <v>61</v>
      </c>
      <c r="D58" s="16">
        <v>3835626</v>
      </c>
      <c r="E58" s="175">
        <f>'posebni dio'!C55</f>
        <v>1500000</v>
      </c>
      <c r="F58" s="16">
        <f>'posebni dio'!D55</f>
        <v>1756392</v>
      </c>
      <c r="G58" s="24">
        <f t="shared" si="0"/>
        <v>45.79153441967491</v>
      </c>
      <c r="H58" s="176">
        <f t="shared" si="2"/>
        <v>117.0928</v>
      </c>
    </row>
    <row r="59" spans="1:8" ht="13.5" customHeight="1">
      <c r="A59" s="72"/>
      <c r="B59" s="90">
        <v>3434</v>
      </c>
      <c r="C59" s="92" t="s">
        <v>88</v>
      </c>
      <c r="D59" s="16">
        <v>342811</v>
      </c>
      <c r="E59" s="175">
        <f>'posebni dio'!C56</f>
        <v>50000</v>
      </c>
      <c r="F59" s="16">
        <f>'posebni dio'!D56</f>
        <v>7675</v>
      </c>
      <c r="G59" s="24">
        <f t="shared" si="0"/>
        <v>2.2388429776174044</v>
      </c>
      <c r="H59" s="176">
        <f t="shared" si="2"/>
        <v>15.35</v>
      </c>
    </row>
    <row r="60" spans="1:10" s="17" customFormat="1" ht="29.25" customHeight="1">
      <c r="A60" s="119">
        <v>37</v>
      </c>
      <c r="B60" s="129"/>
      <c r="C60" s="130" t="s">
        <v>118</v>
      </c>
      <c r="D60" s="73">
        <f aca="true" t="shared" si="3" ref="D60:F61">SUM(D61)</f>
        <v>5193481</v>
      </c>
      <c r="E60" s="73">
        <f t="shared" si="3"/>
        <v>410000</v>
      </c>
      <c r="F60" s="73">
        <f t="shared" si="3"/>
        <v>406519</v>
      </c>
      <c r="G60" s="74">
        <f t="shared" si="0"/>
        <v>7.82748603489644</v>
      </c>
      <c r="H60" s="89">
        <f t="shared" si="2"/>
        <v>99.1509756097561</v>
      </c>
      <c r="J60" s="18"/>
    </row>
    <row r="61" spans="1:10" s="17" customFormat="1" ht="13.5" customHeight="1">
      <c r="A61" s="119">
        <v>372</v>
      </c>
      <c r="B61" s="129"/>
      <c r="C61" s="131" t="s">
        <v>130</v>
      </c>
      <c r="D61" s="73">
        <f t="shared" si="3"/>
        <v>5193481</v>
      </c>
      <c r="E61" s="73">
        <f t="shared" si="3"/>
        <v>410000</v>
      </c>
      <c r="F61" s="73">
        <f t="shared" si="3"/>
        <v>406519</v>
      </c>
      <c r="G61" s="74">
        <f t="shared" si="0"/>
        <v>7.82748603489644</v>
      </c>
      <c r="H61" s="89">
        <f t="shared" si="2"/>
        <v>99.1509756097561</v>
      </c>
      <c r="J61" s="18"/>
    </row>
    <row r="62" spans="2:8" ht="13.5" customHeight="1">
      <c r="B62" s="19">
        <v>3721</v>
      </c>
      <c r="C62" s="132" t="s">
        <v>119</v>
      </c>
      <c r="D62" s="16">
        <v>5193481</v>
      </c>
      <c r="E62" s="175">
        <f>'posebni dio'!C110</f>
        <v>410000</v>
      </c>
      <c r="F62" s="16">
        <f>'posebni dio'!D110</f>
        <v>406519</v>
      </c>
      <c r="G62" s="24">
        <f t="shared" si="0"/>
        <v>7.82748603489644</v>
      </c>
      <c r="H62" s="176">
        <f t="shared" si="2"/>
        <v>99.1509756097561</v>
      </c>
    </row>
    <row r="63" spans="1:8" ht="13.5" customHeight="1">
      <c r="A63" s="119">
        <v>38</v>
      </c>
      <c r="B63" s="133"/>
      <c r="C63" s="134" t="s">
        <v>120</v>
      </c>
      <c r="D63" s="73">
        <f>+D64+D66</f>
        <v>3905753</v>
      </c>
      <c r="E63" s="73">
        <f>SUM(E64)</f>
        <v>0</v>
      </c>
      <c r="F63" s="73">
        <f>SUM(F64)</f>
        <v>300</v>
      </c>
      <c r="G63" s="74">
        <f t="shared" si="0"/>
        <v>0.00768097726609952</v>
      </c>
      <c r="H63" s="20">
        <v>0</v>
      </c>
    </row>
    <row r="64" spans="1:8" ht="13.5" customHeight="1">
      <c r="A64" s="119">
        <v>383</v>
      </c>
      <c r="B64" s="102"/>
      <c r="C64" s="134" t="s">
        <v>121</v>
      </c>
      <c r="D64" s="73"/>
      <c r="E64" s="73">
        <f>SUM(E65)</f>
        <v>0</v>
      </c>
      <c r="F64" s="73">
        <f>SUM(F65)</f>
        <v>300</v>
      </c>
      <c r="G64" s="74"/>
      <c r="H64" s="20">
        <v>0</v>
      </c>
    </row>
    <row r="65" spans="2:8" ht="13.5" customHeight="1">
      <c r="B65" s="124">
        <v>3834</v>
      </c>
      <c r="C65" s="128" t="s">
        <v>173</v>
      </c>
      <c r="D65" s="16"/>
      <c r="E65" s="175">
        <f>'posebni dio'!C59</f>
        <v>0</v>
      </c>
      <c r="F65" s="16">
        <f>'posebni dio'!D59</f>
        <v>300</v>
      </c>
      <c r="G65" s="24"/>
      <c r="H65" s="176">
        <v>0</v>
      </c>
    </row>
    <row r="66" spans="1:8" ht="13.5" customHeight="1">
      <c r="A66" s="119">
        <v>386</v>
      </c>
      <c r="B66" s="102"/>
      <c r="C66" s="134" t="s">
        <v>198</v>
      </c>
      <c r="D66" s="73">
        <f>+D67</f>
        <v>3905753</v>
      </c>
      <c r="E66" s="73"/>
      <c r="F66" s="73"/>
      <c r="G66" s="74">
        <f t="shared" si="0"/>
        <v>0</v>
      </c>
      <c r="H66" s="20">
        <v>0</v>
      </c>
    </row>
    <row r="67" spans="2:8" ht="25.5">
      <c r="B67" s="124">
        <v>3861</v>
      </c>
      <c r="C67" s="122" t="s">
        <v>199</v>
      </c>
      <c r="D67" s="16">
        <v>3905753</v>
      </c>
      <c r="E67" s="175"/>
      <c r="G67" s="24">
        <f t="shared" si="0"/>
        <v>0</v>
      </c>
      <c r="H67" s="176">
        <v>0</v>
      </c>
    </row>
    <row r="68" spans="2:8" ht="12.75">
      <c r="B68" s="124"/>
      <c r="C68" s="122"/>
      <c r="D68" s="16"/>
      <c r="E68" s="175"/>
      <c r="G68" s="24"/>
      <c r="H68" s="176"/>
    </row>
    <row r="69" spans="1:8" ht="24" customHeight="1">
      <c r="A69" s="72">
        <v>4</v>
      </c>
      <c r="B69" s="87"/>
      <c r="C69" s="97" t="s">
        <v>57</v>
      </c>
      <c r="D69" s="18">
        <f>SUM(D70+D88)</f>
        <v>611050</v>
      </c>
      <c r="E69" s="18">
        <f>SUM(E70+E88)</f>
        <v>81198700</v>
      </c>
      <c r="F69" s="18">
        <f>SUM(F70+F88)</f>
        <v>8780375</v>
      </c>
      <c r="G69" s="74">
        <f t="shared" si="0"/>
        <v>1436.932329596596</v>
      </c>
      <c r="H69" s="89">
        <f t="shared" si="2"/>
        <v>10.813442826055098</v>
      </c>
    </row>
    <row r="70" spans="1:8" ht="13.5" customHeight="1">
      <c r="A70" s="72">
        <v>42</v>
      </c>
      <c r="B70" s="107"/>
      <c r="C70" s="97" t="s">
        <v>12</v>
      </c>
      <c r="D70" s="18">
        <f>SUM(D71+D76+D81+D83)</f>
        <v>527410</v>
      </c>
      <c r="E70" s="18">
        <f>SUM(E71+E76+E81+E83)</f>
        <v>80198700</v>
      </c>
      <c r="F70" s="18">
        <f>SUM(F71+F76+F81+F83)</f>
        <v>7960399</v>
      </c>
      <c r="G70" s="74">
        <f aca="true" t="shared" si="4" ref="G70:G90">F70/D70*100</f>
        <v>1509.3378965131492</v>
      </c>
      <c r="H70" s="89">
        <f t="shared" si="2"/>
        <v>9.925845431409735</v>
      </c>
    </row>
    <row r="71" spans="1:8" ht="13.5" customHeight="1">
      <c r="A71" s="72">
        <v>421</v>
      </c>
      <c r="B71" s="99"/>
      <c r="C71" s="88" t="s">
        <v>13</v>
      </c>
      <c r="D71" s="18">
        <f>SUM(D72:D75)</f>
        <v>90651</v>
      </c>
      <c r="E71" s="18">
        <f>SUM(E72:E75)</f>
        <v>77500000</v>
      </c>
      <c r="F71" s="18">
        <f>SUM(F72:F75)</f>
        <v>7254346</v>
      </c>
      <c r="G71" s="74">
        <f t="shared" si="4"/>
        <v>8002.499696638758</v>
      </c>
      <c r="H71" s="89">
        <f t="shared" si="2"/>
        <v>9.360446451612903</v>
      </c>
    </row>
    <row r="72" spans="1:10" ht="13.5" customHeight="1" hidden="1">
      <c r="A72" s="72"/>
      <c r="B72" s="91">
        <v>4211</v>
      </c>
      <c r="C72" s="92" t="s">
        <v>113</v>
      </c>
      <c r="D72" s="16" t="str">
        <f>'posebni dio'!B104</f>
        <v>Stambeni objekti</v>
      </c>
      <c r="E72" s="175">
        <f>'posebni dio'!C104</f>
        <v>25000000</v>
      </c>
      <c r="F72" s="16">
        <f>'posebni dio'!D104</f>
        <v>0</v>
      </c>
      <c r="G72" s="24" t="e">
        <f t="shared" si="4"/>
        <v>#VALUE!</v>
      </c>
      <c r="H72" s="176">
        <f t="shared" si="2"/>
        <v>0</v>
      </c>
      <c r="J72" s="16"/>
    </row>
    <row r="73" spans="1:10" ht="13.5" customHeight="1" hidden="1">
      <c r="A73" s="72"/>
      <c r="B73" s="91">
        <v>4212</v>
      </c>
      <c r="C73" s="92" t="s">
        <v>33</v>
      </c>
      <c r="D73" s="16" t="str">
        <f>'posebni dio'!B105</f>
        <v>Poslovni objekti</v>
      </c>
      <c r="E73" s="175">
        <f>'posebni dio'!C105</f>
        <v>25000000</v>
      </c>
      <c r="F73" s="16">
        <f>'posebni dio'!D105</f>
        <v>0</v>
      </c>
      <c r="G73" s="24" t="e">
        <f t="shared" si="4"/>
        <v>#VALUE!</v>
      </c>
      <c r="H73" s="176">
        <f t="shared" si="2"/>
        <v>0</v>
      </c>
      <c r="J73" s="16"/>
    </row>
    <row r="74" spans="1:8" ht="13.5" customHeight="1">
      <c r="A74" s="72"/>
      <c r="B74" s="91">
        <v>4213</v>
      </c>
      <c r="C74" s="92" t="s">
        <v>133</v>
      </c>
      <c r="D74" s="16">
        <v>90651</v>
      </c>
      <c r="E74" s="175">
        <f>'posebni dio'!C88</f>
        <v>7500000</v>
      </c>
      <c r="F74" s="16">
        <f>'posebni dio'!D88</f>
        <v>7248721</v>
      </c>
      <c r="G74" s="24">
        <f t="shared" si="4"/>
        <v>7996.29458031351</v>
      </c>
      <c r="H74" s="176">
        <f t="shared" si="2"/>
        <v>96.64961333333333</v>
      </c>
    </row>
    <row r="75" spans="1:8" ht="13.5" customHeight="1">
      <c r="A75" s="72"/>
      <c r="B75" s="91">
        <v>4214</v>
      </c>
      <c r="C75" s="92" t="s">
        <v>161</v>
      </c>
      <c r="D75" s="16"/>
      <c r="E75" s="175">
        <f>'posebni dio'!C89</f>
        <v>20000000</v>
      </c>
      <c r="F75" s="16">
        <f>'posebni dio'!D89</f>
        <v>5625</v>
      </c>
      <c r="G75" s="24"/>
      <c r="H75" s="176">
        <f t="shared" si="2"/>
        <v>0.028124999999999997</v>
      </c>
    </row>
    <row r="76" spans="1:10" s="17" customFormat="1" ht="13.5" customHeight="1">
      <c r="A76" s="72">
        <v>422</v>
      </c>
      <c r="B76" s="99"/>
      <c r="C76" s="93" t="s">
        <v>16</v>
      </c>
      <c r="D76" s="18">
        <f>SUM(D77:D80)</f>
        <v>436759</v>
      </c>
      <c r="E76" s="18">
        <f>SUM(E77:E80)</f>
        <v>1998700</v>
      </c>
      <c r="F76" s="18">
        <f>SUM(F77:F80)</f>
        <v>689522</v>
      </c>
      <c r="G76" s="74">
        <f t="shared" si="4"/>
        <v>157.87241934339076</v>
      </c>
      <c r="H76" s="89">
        <f t="shared" si="2"/>
        <v>34.49852404062641</v>
      </c>
      <c r="J76" s="18"/>
    </row>
    <row r="77" spans="1:9" ht="13.5" customHeight="1">
      <c r="A77" s="72"/>
      <c r="B77" s="108" t="s">
        <v>14</v>
      </c>
      <c r="C77" s="98" t="s">
        <v>15</v>
      </c>
      <c r="D77" s="16">
        <v>403936</v>
      </c>
      <c r="E77" s="175">
        <f>'posebni dio'!C65</f>
        <v>600000</v>
      </c>
      <c r="F77" s="16">
        <f>'posebni dio'!D65</f>
        <v>170496</v>
      </c>
      <c r="G77" s="24">
        <f t="shared" si="4"/>
        <v>42.20866671948031</v>
      </c>
      <c r="H77" s="176">
        <f t="shared" si="2"/>
        <v>28.416000000000004</v>
      </c>
      <c r="I77" s="174"/>
    </row>
    <row r="78" spans="1:9" ht="13.5" customHeight="1">
      <c r="A78" s="72"/>
      <c r="B78" s="108">
        <v>4222</v>
      </c>
      <c r="C78" s="98" t="s">
        <v>82</v>
      </c>
      <c r="D78" s="16">
        <v>18872</v>
      </c>
      <c r="E78" s="175">
        <v>50000</v>
      </c>
      <c r="F78" s="16">
        <f>'posebni dio'!D66</f>
        <v>57055</v>
      </c>
      <c r="G78" s="24">
        <f t="shared" si="4"/>
        <v>302.32619754133106</v>
      </c>
      <c r="H78" s="176">
        <f t="shared" si="2"/>
        <v>114.11</v>
      </c>
      <c r="I78" s="174"/>
    </row>
    <row r="79" spans="1:9" ht="13.5" customHeight="1">
      <c r="A79" s="72"/>
      <c r="B79" s="109">
        <v>4223</v>
      </c>
      <c r="C79" s="110" t="s">
        <v>122</v>
      </c>
      <c r="D79" s="16">
        <v>8795</v>
      </c>
      <c r="E79" s="175">
        <f>'posebni dio'!C67+'posebni dio'!C91</f>
        <v>865000</v>
      </c>
      <c r="F79" s="16">
        <f>'posebni dio'!D67+'posebni dio'!D91</f>
        <v>165150</v>
      </c>
      <c r="G79" s="24">
        <f t="shared" si="4"/>
        <v>1877.771461057419</v>
      </c>
      <c r="H79" s="176">
        <f t="shared" si="2"/>
        <v>19.09248554913295</v>
      </c>
      <c r="I79" s="174"/>
    </row>
    <row r="80" spans="1:9" ht="13.5" customHeight="1">
      <c r="A80" s="72"/>
      <c r="B80" s="108">
        <v>4227</v>
      </c>
      <c r="C80" s="98" t="s">
        <v>83</v>
      </c>
      <c r="D80" s="16">
        <v>5156</v>
      </c>
      <c r="E80" s="175">
        <f>'posebni dio'!C68+'posebni dio'!C92</f>
        <v>483700</v>
      </c>
      <c r="F80" s="16">
        <f>'posebni dio'!D68+'posebni dio'!D92</f>
        <v>296821</v>
      </c>
      <c r="G80" s="24">
        <f t="shared" si="4"/>
        <v>5756.807602792863</v>
      </c>
      <c r="H80" s="176">
        <f t="shared" si="2"/>
        <v>61.36468885672938</v>
      </c>
      <c r="I80" s="174"/>
    </row>
    <row r="81" spans="1:10" s="17" customFormat="1" ht="13.5" customHeight="1">
      <c r="A81" s="72">
        <v>423</v>
      </c>
      <c r="B81" s="145"/>
      <c r="C81" s="88" t="s">
        <v>168</v>
      </c>
      <c r="D81" s="18"/>
      <c r="E81" s="18">
        <f>SUM(E82)</f>
        <v>0</v>
      </c>
      <c r="F81" s="18">
        <f>SUM(F82)</f>
        <v>13800</v>
      </c>
      <c r="G81" s="74"/>
      <c r="H81" s="89">
        <v>0</v>
      </c>
      <c r="J81" s="18"/>
    </row>
    <row r="82" spans="1:8" ht="13.5" customHeight="1">
      <c r="A82" s="72"/>
      <c r="B82" s="108">
        <v>4231</v>
      </c>
      <c r="C82" s="92" t="s">
        <v>167</v>
      </c>
      <c r="D82" s="16"/>
      <c r="E82" s="175">
        <f>'posebni dio'!C94</f>
        <v>0</v>
      </c>
      <c r="F82" s="16">
        <f>'posebni dio'!D94</f>
        <v>13800</v>
      </c>
      <c r="G82" s="24"/>
      <c r="H82" s="176">
        <v>0</v>
      </c>
    </row>
    <row r="83" spans="1:10" s="17" customFormat="1" ht="14.25" customHeight="1">
      <c r="A83" s="237">
        <v>426</v>
      </c>
      <c r="B83" s="105"/>
      <c r="C83" s="66" t="s">
        <v>123</v>
      </c>
      <c r="D83" s="18"/>
      <c r="E83" s="18">
        <f>SUM(E84)</f>
        <v>700000</v>
      </c>
      <c r="F83" s="18">
        <f>SUM(F84)</f>
        <v>2731</v>
      </c>
      <c r="G83" s="74"/>
      <c r="H83" s="89">
        <f t="shared" si="2"/>
        <v>0.3901428571428571</v>
      </c>
      <c r="J83" s="18"/>
    </row>
    <row r="84" spans="1:8" ht="14.25" customHeight="1">
      <c r="A84" s="237"/>
      <c r="B84" s="111">
        <v>4262</v>
      </c>
      <c r="C84" s="67" t="s">
        <v>124</v>
      </c>
      <c r="D84" s="16"/>
      <c r="E84" s="175">
        <f>'posebni dio'!C70</f>
        <v>700000</v>
      </c>
      <c r="F84" s="16">
        <f>'posebni dio'!D70</f>
        <v>2731</v>
      </c>
      <c r="G84" s="24"/>
      <c r="H84" s="176">
        <f t="shared" si="2"/>
        <v>0.3901428571428571</v>
      </c>
    </row>
    <row r="85" spans="1:8" ht="14.25" customHeight="1" hidden="1">
      <c r="A85" s="237"/>
      <c r="B85" s="112"/>
      <c r="C85" s="66" t="s">
        <v>125</v>
      </c>
      <c r="D85" s="18">
        <f aca="true" t="shared" si="5" ref="D85:F86">SUM(D86)</f>
        <v>0</v>
      </c>
      <c r="E85" s="18">
        <f t="shared" si="5"/>
        <v>0</v>
      </c>
      <c r="F85" s="18">
        <f t="shared" si="5"/>
        <v>0</v>
      </c>
      <c r="G85" s="74" t="e">
        <f t="shared" si="4"/>
        <v>#DIV/0!</v>
      </c>
      <c r="H85" s="113" t="s">
        <v>89</v>
      </c>
    </row>
    <row r="86" spans="1:8" ht="14.25" customHeight="1" hidden="1">
      <c r="A86" s="237">
        <v>451</v>
      </c>
      <c r="B86" s="112"/>
      <c r="C86" s="106" t="s">
        <v>126</v>
      </c>
      <c r="D86" s="18">
        <f t="shared" si="5"/>
        <v>0</v>
      </c>
      <c r="E86" s="18">
        <f t="shared" si="5"/>
        <v>0</v>
      </c>
      <c r="F86" s="18">
        <f t="shared" si="5"/>
        <v>0</v>
      </c>
      <c r="G86" s="74" t="e">
        <f t="shared" si="4"/>
        <v>#DIV/0!</v>
      </c>
      <c r="H86" s="113" t="s">
        <v>89</v>
      </c>
    </row>
    <row r="87" spans="1:8" ht="14.25" customHeight="1" hidden="1">
      <c r="A87" s="237"/>
      <c r="B87" s="109" t="s">
        <v>127</v>
      </c>
      <c r="C87" s="100" t="s">
        <v>126</v>
      </c>
      <c r="D87" s="16">
        <v>0</v>
      </c>
      <c r="E87" s="16">
        <v>0</v>
      </c>
      <c r="F87" s="16">
        <v>0</v>
      </c>
      <c r="G87" s="24" t="e">
        <f t="shared" si="4"/>
        <v>#DIV/0!</v>
      </c>
      <c r="H87" s="113"/>
    </row>
    <row r="88" spans="1:10" s="17" customFormat="1" ht="14.25" customHeight="1">
      <c r="A88" s="119">
        <v>45</v>
      </c>
      <c r="B88" s="101"/>
      <c r="C88" s="14" t="s">
        <v>125</v>
      </c>
      <c r="D88" s="18">
        <f aca="true" t="shared" si="6" ref="D88:F89">SUM(D89)</f>
        <v>83640</v>
      </c>
      <c r="E88" s="18">
        <f t="shared" si="6"/>
        <v>1000000</v>
      </c>
      <c r="F88" s="18">
        <f t="shared" si="6"/>
        <v>819976</v>
      </c>
      <c r="G88" s="74">
        <f t="shared" si="4"/>
        <v>980.3634624581539</v>
      </c>
      <c r="H88" s="89">
        <f>F88/E88*100</f>
        <v>81.9976</v>
      </c>
      <c r="J88" s="18"/>
    </row>
    <row r="89" spans="1:10" s="17" customFormat="1" ht="14.25" customHeight="1">
      <c r="A89" s="119">
        <v>451</v>
      </c>
      <c r="B89" s="101"/>
      <c r="C89" s="14" t="s">
        <v>126</v>
      </c>
      <c r="D89" s="18">
        <f t="shared" si="6"/>
        <v>83640</v>
      </c>
      <c r="E89" s="18">
        <f t="shared" si="6"/>
        <v>1000000</v>
      </c>
      <c r="F89" s="18">
        <f t="shared" si="6"/>
        <v>819976</v>
      </c>
      <c r="G89" s="74">
        <f t="shared" si="4"/>
        <v>980.3634624581539</v>
      </c>
      <c r="H89" s="89">
        <f>F89/E89*100</f>
        <v>81.9976</v>
      </c>
      <c r="J89" s="18"/>
    </row>
    <row r="90" spans="2:8" ht="14.25" customHeight="1">
      <c r="B90" s="19">
        <v>4511</v>
      </c>
      <c r="C90" s="3" t="s">
        <v>126</v>
      </c>
      <c r="D90" s="16">
        <v>83640</v>
      </c>
      <c r="E90" s="175">
        <f>'posebni dio'!C73</f>
        <v>1000000</v>
      </c>
      <c r="F90" s="16">
        <f>'posebni dio'!D73</f>
        <v>819976</v>
      </c>
      <c r="G90" s="24">
        <f t="shared" si="4"/>
        <v>980.3634624581539</v>
      </c>
      <c r="H90" s="176">
        <f>F90/E90*100</f>
        <v>81.9976</v>
      </c>
    </row>
    <row r="91" ht="14.25" customHeight="1">
      <c r="G91" s="24"/>
    </row>
    <row r="92" ht="14.25" customHeight="1">
      <c r="G92" s="24"/>
    </row>
    <row r="93" ht="14.25" customHeight="1">
      <c r="G93" s="24"/>
    </row>
    <row r="94" ht="14.25" customHeight="1">
      <c r="G94" s="24"/>
    </row>
    <row r="95" ht="14.25" customHeight="1">
      <c r="G95" s="24"/>
    </row>
    <row r="96" ht="14.25" customHeight="1">
      <c r="G96" s="24"/>
    </row>
    <row r="97" ht="14.25" customHeight="1">
      <c r="G97" s="24"/>
    </row>
    <row r="98" ht="14.25" customHeight="1">
      <c r="G98" s="24"/>
    </row>
    <row r="99" ht="14.25" customHeight="1">
      <c r="G99" s="24"/>
    </row>
    <row r="100" ht="14.25" customHeight="1">
      <c r="G100" s="24"/>
    </row>
    <row r="101" ht="14.25" customHeight="1">
      <c r="G101" s="24"/>
    </row>
    <row r="102" ht="14.25" customHeight="1">
      <c r="G102" s="24"/>
    </row>
    <row r="103" ht="14.25" customHeight="1">
      <c r="G103" s="24"/>
    </row>
    <row r="104" ht="14.25" customHeight="1">
      <c r="G104" s="24"/>
    </row>
    <row r="105" ht="14.25" customHeight="1">
      <c r="G105" s="24"/>
    </row>
    <row r="106" ht="14.25" customHeight="1">
      <c r="G106" s="24"/>
    </row>
    <row r="107" ht="14.25" customHeight="1">
      <c r="G107" s="24"/>
    </row>
    <row r="108" ht="14.25" customHeight="1">
      <c r="G108" s="24"/>
    </row>
    <row r="109" ht="14.25" customHeight="1">
      <c r="G109" s="24"/>
    </row>
    <row r="110" ht="14.25" customHeight="1">
      <c r="G110" s="24"/>
    </row>
    <row r="111" ht="14.25" customHeight="1">
      <c r="G111" s="24"/>
    </row>
    <row r="112" ht="14.25" customHeight="1">
      <c r="G112" s="24"/>
    </row>
    <row r="113" ht="14.25" customHeight="1">
      <c r="G113" s="24"/>
    </row>
    <row r="114" ht="14.25" customHeight="1">
      <c r="G114" s="24"/>
    </row>
    <row r="115" ht="14.25" customHeight="1">
      <c r="G115" s="24"/>
    </row>
    <row r="116" ht="14.25" customHeight="1">
      <c r="G116" s="24"/>
    </row>
    <row r="117" ht="14.25" customHeight="1">
      <c r="G117" s="24"/>
    </row>
    <row r="118" ht="14.25" customHeight="1">
      <c r="G118" s="24"/>
    </row>
    <row r="119" ht="14.25" customHeight="1">
      <c r="G119" s="24"/>
    </row>
    <row r="120" ht="14.25" customHeight="1">
      <c r="G120" s="24"/>
    </row>
    <row r="121" ht="14.25" customHeight="1">
      <c r="G121" s="24"/>
    </row>
    <row r="122" ht="14.25" customHeight="1">
      <c r="G122" s="24"/>
    </row>
    <row r="123" ht="14.25" customHeight="1">
      <c r="G123" s="24"/>
    </row>
    <row r="124" ht="14.25" customHeight="1">
      <c r="G124" s="24"/>
    </row>
    <row r="125" ht="14.25" customHeight="1">
      <c r="G125" s="24"/>
    </row>
    <row r="126" ht="14.25" customHeight="1">
      <c r="G126" s="24"/>
    </row>
    <row r="127" ht="14.25" customHeight="1">
      <c r="G127" s="24"/>
    </row>
    <row r="128" ht="14.25" customHeight="1">
      <c r="G128" s="24"/>
    </row>
    <row r="129" ht="14.25" customHeight="1">
      <c r="G129" s="24"/>
    </row>
    <row r="130" ht="14.25" customHeight="1">
      <c r="G130" s="24"/>
    </row>
  </sheetData>
  <sheetProtection/>
  <mergeCells count="3">
    <mergeCell ref="A1:H1"/>
    <mergeCell ref="A2:C2"/>
    <mergeCell ref="A3:C3"/>
  </mergeCells>
  <printOptions horizontalCentered="1"/>
  <pageMargins left="0.1968503937007874" right="0.1968503937007874" top="0.6299212598425197" bottom="0.6299212598425197" header="0.31496062992125984" footer="0.1968503937007874"/>
  <pageSetup firstPageNumber="440" useFirstPageNumber="1" horizontalDpi="300" verticalDpi="300" orientation="portrait" paperSize="9" scale="8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pane ySplit="3" topLeftCell="BM4" activePane="bottomLeft" state="frozen"/>
      <selection pane="topLeft" activeCell="B7" sqref="B7"/>
      <selection pane="bottomLeft" activeCell="B7" sqref="B7"/>
    </sheetView>
  </sheetViews>
  <sheetFormatPr defaultColWidth="11.421875" defaultRowHeight="12.75"/>
  <cols>
    <col min="1" max="1" width="4.7109375" style="240" customWidth="1"/>
    <col min="2" max="2" width="5.140625" style="148" customWidth="1"/>
    <col min="3" max="3" width="49.140625" style="138" customWidth="1"/>
    <col min="4" max="4" width="12.8515625" style="138" customWidth="1"/>
    <col min="5" max="5" width="11.421875" style="149" customWidth="1"/>
    <col min="6" max="6" width="11.140625" style="64" customWidth="1"/>
    <col min="7" max="7" width="9.00390625" style="64" customWidth="1"/>
    <col min="8" max="8" width="8.140625" style="150" customWidth="1"/>
    <col min="9" max="16384" width="11.421875" style="64" customWidth="1"/>
  </cols>
  <sheetData>
    <row r="1" spans="1:8" ht="30.75" customHeight="1">
      <c r="A1" s="255" t="s">
        <v>27</v>
      </c>
      <c r="B1" s="255"/>
      <c r="C1" s="255"/>
      <c r="D1" s="255"/>
      <c r="E1" s="255"/>
      <c r="F1" s="255"/>
      <c r="G1" s="255"/>
      <c r="H1" s="255"/>
    </row>
    <row r="2" spans="1:8" s="201" customFormat="1" ht="27.75" customHeight="1">
      <c r="A2" s="251" t="s">
        <v>188</v>
      </c>
      <c r="B2" s="252"/>
      <c r="C2" s="252"/>
      <c r="D2" s="198" t="s">
        <v>189</v>
      </c>
      <c r="E2" s="199" t="s">
        <v>190</v>
      </c>
      <c r="F2" s="199" t="s">
        <v>191</v>
      </c>
      <c r="G2" s="214" t="s">
        <v>192</v>
      </c>
      <c r="H2" s="200" t="s">
        <v>192</v>
      </c>
    </row>
    <row r="3" spans="1:8" s="201" customFormat="1" ht="12.75" customHeight="1">
      <c r="A3" s="253">
        <v>1</v>
      </c>
      <c r="B3" s="253"/>
      <c r="C3" s="253"/>
      <c r="D3" s="202">
        <v>2</v>
      </c>
      <c r="E3" s="202">
        <v>3</v>
      </c>
      <c r="F3" s="202">
        <v>4</v>
      </c>
      <c r="G3" s="203" t="s">
        <v>193</v>
      </c>
      <c r="H3" s="203" t="s">
        <v>194</v>
      </c>
    </row>
    <row r="4" spans="1:8" ht="24" customHeight="1">
      <c r="A4" s="234"/>
      <c r="B4" s="182"/>
      <c r="C4" s="185" t="s">
        <v>58</v>
      </c>
      <c r="D4" s="70">
        <f>D5-D25</f>
        <v>16098496</v>
      </c>
      <c r="E4" s="70">
        <f>E5-E25</f>
        <v>-35418971</v>
      </c>
      <c r="F4" s="70">
        <f>F5-F25</f>
        <v>11898267</v>
      </c>
      <c r="G4" s="71">
        <f>F4/D4*100</f>
        <v>73.90918381443832</v>
      </c>
      <c r="H4" s="177">
        <f aca="true" t="shared" si="0" ref="H4:H39">F4/E4*100</f>
        <v>-33.59292114951617</v>
      </c>
    </row>
    <row r="5" spans="1:8" s="146" customFormat="1" ht="21" customHeight="1">
      <c r="A5" s="238">
        <v>8</v>
      </c>
      <c r="B5" s="183"/>
      <c r="C5" s="184" t="s">
        <v>17</v>
      </c>
      <c r="D5" s="178">
        <f>D6+D9+D19</f>
        <v>163314788</v>
      </c>
      <c r="E5" s="178">
        <f>E6+E9+E19</f>
        <v>585975511</v>
      </c>
      <c r="F5" s="178">
        <f>F6+F9+F19</f>
        <v>662906025</v>
      </c>
      <c r="G5" s="218">
        <f aca="true" t="shared" si="1" ref="G5:G39">F5/D5*100</f>
        <v>405.906919464023</v>
      </c>
      <c r="H5" s="179">
        <f t="shared" si="0"/>
        <v>113.12862270792064</v>
      </c>
    </row>
    <row r="6" spans="1:8" ht="13.5" customHeight="1">
      <c r="A6" s="239">
        <v>81</v>
      </c>
      <c r="B6" s="147"/>
      <c r="C6" s="63" t="s">
        <v>79</v>
      </c>
      <c r="D6" s="73">
        <f aca="true" t="shared" si="2" ref="D6:F7">D7</f>
        <v>0</v>
      </c>
      <c r="E6" s="73">
        <f t="shared" si="2"/>
        <v>20000000</v>
      </c>
      <c r="F6" s="73">
        <f t="shared" si="2"/>
        <v>12072999</v>
      </c>
      <c r="G6" s="74"/>
      <c r="H6" s="179">
        <f t="shared" si="0"/>
        <v>60.364995</v>
      </c>
    </row>
    <row r="7" spans="1:8" s="63" customFormat="1" ht="27" customHeight="1">
      <c r="A7" s="119">
        <v>814</v>
      </c>
      <c r="B7" s="147"/>
      <c r="C7" s="136" t="s">
        <v>164</v>
      </c>
      <c r="D7" s="73">
        <f t="shared" si="2"/>
        <v>0</v>
      </c>
      <c r="E7" s="73">
        <f t="shared" si="2"/>
        <v>20000000</v>
      </c>
      <c r="F7" s="73">
        <f t="shared" si="2"/>
        <v>12072999</v>
      </c>
      <c r="G7" s="74"/>
      <c r="H7" s="179">
        <f t="shared" si="0"/>
        <v>60.364995</v>
      </c>
    </row>
    <row r="8" spans="1:8" ht="27" customHeight="1">
      <c r="A8" s="121"/>
      <c r="B8" s="19">
        <v>8141</v>
      </c>
      <c r="C8" s="138" t="s">
        <v>165</v>
      </c>
      <c r="D8" s="75"/>
      <c r="E8" s="169">
        <v>20000000</v>
      </c>
      <c r="F8" s="75">
        <v>12072999</v>
      </c>
      <c r="G8" s="24"/>
      <c r="H8" s="180">
        <f t="shared" si="0"/>
        <v>60.364995</v>
      </c>
    </row>
    <row r="9" spans="1:8" ht="13.5" customHeight="1">
      <c r="A9" s="239">
        <v>83</v>
      </c>
      <c r="B9" s="101"/>
      <c r="C9" s="63" t="s">
        <v>18</v>
      </c>
      <c r="D9" s="73">
        <f>SUM(D10+D12+D14)</f>
        <v>67745408</v>
      </c>
      <c r="E9" s="73">
        <f>SUM(E10+E12+E14)</f>
        <v>18000000</v>
      </c>
      <c r="F9" s="73">
        <f>SUM(F10+F12+F14)</f>
        <v>74629972</v>
      </c>
      <c r="G9" s="74">
        <f t="shared" si="1"/>
        <v>110.1624068748689</v>
      </c>
      <c r="H9" s="113">
        <f t="shared" si="0"/>
        <v>414.61095555555556</v>
      </c>
    </row>
    <row r="10" spans="1:8" s="63" customFormat="1" ht="13.5" customHeight="1">
      <c r="A10" s="119">
        <v>832</v>
      </c>
      <c r="B10" s="101"/>
      <c r="C10" s="136" t="s">
        <v>174</v>
      </c>
      <c r="D10" s="73">
        <f>SUM(D11)</f>
        <v>50463819</v>
      </c>
      <c r="E10" s="73">
        <f>SUM(E11)</f>
        <v>0</v>
      </c>
      <c r="F10" s="73">
        <f>SUM(F11)</f>
        <v>27085985</v>
      </c>
      <c r="G10" s="74">
        <f t="shared" si="1"/>
        <v>53.67406894036299</v>
      </c>
      <c r="H10" s="179">
        <v>0</v>
      </c>
    </row>
    <row r="11" spans="1:8" ht="25.5">
      <c r="A11" s="121"/>
      <c r="B11" s="19">
        <v>8321</v>
      </c>
      <c r="C11" s="138" t="s">
        <v>175</v>
      </c>
      <c r="D11" s="75">
        <v>50463819</v>
      </c>
      <c r="E11" s="169">
        <v>0</v>
      </c>
      <c r="F11" s="75">
        <v>27085985</v>
      </c>
      <c r="G11" s="24">
        <f t="shared" si="1"/>
        <v>53.67406894036299</v>
      </c>
      <c r="H11" s="180">
        <v>0</v>
      </c>
    </row>
    <row r="12" spans="1:8" ht="27" customHeight="1">
      <c r="A12" s="119">
        <v>833</v>
      </c>
      <c r="B12" s="101"/>
      <c r="C12" s="136" t="s">
        <v>184</v>
      </c>
      <c r="D12" s="73">
        <f>SUM(D13)</f>
        <v>0</v>
      </c>
      <c r="E12" s="73">
        <f>SUM(E13)</f>
        <v>0</v>
      </c>
      <c r="F12" s="73">
        <f>SUM(F13)</f>
        <v>1505961</v>
      </c>
      <c r="G12" s="74"/>
      <c r="H12" s="179"/>
    </row>
    <row r="13" spans="1:8" ht="27" customHeight="1">
      <c r="A13" s="121"/>
      <c r="B13" s="19">
        <v>8331</v>
      </c>
      <c r="C13" s="138" t="s">
        <v>185</v>
      </c>
      <c r="D13" s="75"/>
      <c r="E13" s="75"/>
      <c r="F13" s="75">
        <v>1505961</v>
      </c>
      <c r="G13" s="24"/>
      <c r="H13" s="113"/>
    </row>
    <row r="14" spans="1:8" s="63" customFormat="1" ht="27" customHeight="1">
      <c r="A14" s="119">
        <v>834</v>
      </c>
      <c r="B14" s="101"/>
      <c r="C14" s="136" t="s">
        <v>74</v>
      </c>
      <c r="D14" s="73">
        <f>SUM(D15)</f>
        <v>17281589</v>
      </c>
      <c r="E14" s="73">
        <f>SUM(E15)</f>
        <v>18000000</v>
      </c>
      <c r="F14" s="73">
        <f>SUM(F15)</f>
        <v>46038026</v>
      </c>
      <c r="G14" s="74">
        <f t="shared" si="1"/>
        <v>266.39926455836905</v>
      </c>
      <c r="H14" s="179">
        <f t="shared" si="0"/>
        <v>255.7668111111111</v>
      </c>
    </row>
    <row r="15" spans="1:8" ht="27" customHeight="1">
      <c r="A15" s="121"/>
      <c r="B15" s="19">
        <v>8341</v>
      </c>
      <c r="C15" s="138" t="s">
        <v>75</v>
      </c>
      <c r="D15" s="75">
        <v>17281589</v>
      </c>
      <c r="E15" s="169">
        <v>18000000</v>
      </c>
      <c r="F15" s="75">
        <v>46038026</v>
      </c>
      <c r="G15" s="24">
        <f t="shared" si="1"/>
        <v>266.39926455836905</v>
      </c>
      <c r="H15" s="180">
        <f t="shared" si="0"/>
        <v>255.7668111111111</v>
      </c>
    </row>
    <row r="16" spans="1:8" s="63" customFormat="1" ht="15" customHeight="1" hidden="1">
      <c r="A16" s="119"/>
      <c r="B16" s="101"/>
      <c r="C16" s="63" t="s">
        <v>84</v>
      </c>
      <c r="D16" s="73">
        <f>SUM(D17)</f>
        <v>0</v>
      </c>
      <c r="E16" s="73">
        <f>SUM(E17)</f>
        <v>0</v>
      </c>
      <c r="F16" s="73">
        <f>SUM(F17)</f>
        <v>0</v>
      </c>
      <c r="G16" s="74" t="e">
        <f t="shared" si="1"/>
        <v>#DIV/0!</v>
      </c>
      <c r="H16" s="179" t="e">
        <f t="shared" si="0"/>
        <v>#DIV/0!</v>
      </c>
    </row>
    <row r="17" spans="1:8" s="63" customFormat="1" ht="27" customHeight="1" hidden="1">
      <c r="A17" s="119">
        <v>844</v>
      </c>
      <c r="B17" s="101"/>
      <c r="C17" s="136" t="s">
        <v>95</v>
      </c>
      <c r="D17" s="73">
        <f>SUM(D18:D18)</f>
        <v>0</v>
      </c>
      <c r="E17" s="73">
        <f>SUM(E18:E18)</f>
        <v>0</v>
      </c>
      <c r="F17" s="73">
        <f>SUM(F18:F18)</f>
        <v>0</v>
      </c>
      <c r="G17" s="74" t="e">
        <f t="shared" si="1"/>
        <v>#DIV/0!</v>
      </c>
      <c r="H17" s="179" t="e">
        <f t="shared" si="0"/>
        <v>#DIV/0!</v>
      </c>
    </row>
    <row r="18" spans="1:8" ht="27" customHeight="1" hidden="1">
      <c r="A18" s="121"/>
      <c r="B18" s="19">
        <v>8443</v>
      </c>
      <c r="C18" s="138" t="s">
        <v>111</v>
      </c>
      <c r="D18" s="75"/>
      <c r="E18" s="75"/>
      <c r="F18" s="75"/>
      <c r="G18" s="24" t="e">
        <f t="shared" si="1"/>
        <v>#DIV/0!</v>
      </c>
      <c r="H18" s="179" t="e">
        <f t="shared" si="0"/>
        <v>#DIV/0!</v>
      </c>
    </row>
    <row r="19" spans="1:8" s="63" customFormat="1" ht="13.5" customHeight="1">
      <c r="A19" s="239">
        <v>84</v>
      </c>
      <c r="B19" s="101"/>
      <c r="C19" s="136" t="s">
        <v>84</v>
      </c>
      <c r="D19" s="73">
        <f>SUM(D20+D22)</f>
        <v>95569380</v>
      </c>
      <c r="E19" s="73">
        <f>SUM(E20+E22)</f>
        <v>547975511</v>
      </c>
      <c r="F19" s="73">
        <f>SUM(F20+F22)</f>
        <v>576203054</v>
      </c>
      <c r="G19" s="74">
        <f t="shared" si="1"/>
        <v>602.9159695291526</v>
      </c>
      <c r="H19" s="179">
        <f t="shared" si="0"/>
        <v>105.15124169481362</v>
      </c>
    </row>
    <row r="20" spans="1:8" s="63" customFormat="1" ht="27" customHeight="1">
      <c r="A20" s="119">
        <v>842</v>
      </c>
      <c r="B20" s="101"/>
      <c r="C20" s="136" t="s">
        <v>176</v>
      </c>
      <c r="D20" s="73">
        <f>SUM(D21)</f>
        <v>569380</v>
      </c>
      <c r="E20" s="73">
        <f>SUM(E21)</f>
        <v>0</v>
      </c>
      <c r="F20" s="73">
        <f>SUM(F21)</f>
        <v>80000000</v>
      </c>
      <c r="G20" s="74">
        <f t="shared" si="1"/>
        <v>14050.370578524007</v>
      </c>
      <c r="H20" s="179">
        <v>0</v>
      </c>
    </row>
    <row r="21" spans="1:8" ht="25.5">
      <c r="A21" s="121"/>
      <c r="B21" s="19">
        <v>8422</v>
      </c>
      <c r="C21" s="138" t="s">
        <v>177</v>
      </c>
      <c r="D21" s="75">
        <v>569380</v>
      </c>
      <c r="E21" s="169">
        <v>0</v>
      </c>
      <c r="F21" s="75">
        <v>80000000</v>
      </c>
      <c r="G21" s="24">
        <f t="shared" si="1"/>
        <v>14050.370578524007</v>
      </c>
      <c r="H21" s="180">
        <v>0</v>
      </c>
    </row>
    <row r="22" spans="1:8" s="63" customFormat="1" ht="27" customHeight="1">
      <c r="A22" s="119">
        <v>844</v>
      </c>
      <c r="B22" s="101"/>
      <c r="C22" s="136" t="s">
        <v>178</v>
      </c>
      <c r="D22" s="73">
        <f>SUM(D23)</f>
        <v>95000000</v>
      </c>
      <c r="E22" s="73">
        <f>SUM(E23)</f>
        <v>547975511</v>
      </c>
      <c r="F22" s="73">
        <f>SUM(F23)</f>
        <v>496203054</v>
      </c>
      <c r="G22" s="74">
        <f t="shared" si="1"/>
        <v>522.3190042105263</v>
      </c>
      <c r="H22" s="179">
        <f t="shared" si="0"/>
        <v>90.55204914075074</v>
      </c>
    </row>
    <row r="23" spans="1:8" ht="27" customHeight="1">
      <c r="A23" s="121"/>
      <c r="B23" s="19">
        <v>8443</v>
      </c>
      <c r="C23" s="138" t="s">
        <v>157</v>
      </c>
      <c r="D23" s="75">
        <v>95000000</v>
      </c>
      <c r="E23" s="75">
        <v>547975511</v>
      </c>
      <c r="F23" s="75">
        <v>496203054</v>
      </c>
      <c r="G23" s="24">
        <f t="shared" si="1"/>
        <v>522.3190042105263</v>
      </c>
      <c r="H23" s="113">
        <f t="shared" si="0"/>
        <v>90.55204914075074</v>
      </c>
    </row>
    <row r="24" spans="1:8" ht="27" customHeight="1">
      <c r="A24" s="121"/>
      <c r="B24" s="19"/>
      <c r="D24" s="75"/>
      <c r="E24" s="75"/>
      <c r="F24" s="75"/>
      <c r="G24" s="24"/>
      <c r="H24" s="113"/>
    </row>
    <row r="25" spans="1:8" s="146" customFormat="1" ht="25.5" customHeight="1">
      <c r="A25" s="238">
        <v>5</v>
      </c>
      <c r="B25" s="183"/>
      <c r="C25" s="186" t="s">
        <v>19</v>
      </c>
      <c r="D25" s="178">
        <f>D26+D34+D31</f>
        <v>147216292</v>
      </c>
      <c r="E25" s="178">
        <f>E26+E34</f>
        <v>621394482</v>
      </c>
      <c r="F25" s="178">
        <f>F26+F34</f>
        <v>651007758</v>
      </c>
      <c r="G25" s="218">
        <f t="shared" si="1"/>
        <v>442.21176145368474</v>
      </c>
      <c r="H25" s="179">
        <f t="shared" si="0"/>
        <v>104.76561618389138</v>
      </c>
    </row>
    <row r="26" spans="1:8" ht="14.25" customHeight="1">
      <c r="A26" s="239">
        <v>51</v>
      </c>
      <c r="B26" s="101"/>
      <c r="C26" s="63" t="s">
        <v>80</v>
      </c>
      <c r="D26" s="73">
        <f>D29+D27</f>
        <v>120550622</v>
      </c>
      <c r="E26" s="73">
        <f>E29+E27</f>
        <v>50000000</v>
      </c>
      <c r="F26" s="73">
        <f>F29+F27</f>
        <v>60694076</v>
      </c>
      <c r="G26" s="74">
        <f t="shared" si="1"/>
        <v>50.347376888689965</v>
      </c>
      <c r="H26" s="179">
        <f t="shared" si="0"/>
        <v>121.38815199999999</v>
      </c>
    </row>
    <row r="27" spans="1:8" ht="14.25" customHeight="1">
      <c r="A27" s="119">
        <v>514</v>
      </c>
      <c r="B27" s="101"/>
      <c r="C27" s="63" t="s">
        <v>171</v>
      </c>
      <c r="D27" s="73">
        <f>SUM(D28)</f>
        <v>120550622</v>
      </c>
      <c r="E27" s="73">
        <f>SUM(E28)</f>
        <v>0</v>
      </c>
      <c r="F27" s="73">
        <f>SUM(F28)</f>
        <v>60694076</v>
      </c>
      <c r="G27" s="74">
        <f t="shared" si="1"/>
        <v>50.347376888689965</v>
      </c>
      <c r="H27" s="179">
        <v>0</v>
      </c>
    </row>
    <row r="28" spans="1:8" ht="14.25" customHeight="1">
      <c r="A28" s="121"/>
      <c r="B28" s="19">
        <v>5141</v>
      </c>
      <c r="C28" s="64" t="s">
        <v>172</v>
      </c>
      <c r="D28" s="16">
        <v>120550622</v>
      </c>
      <c r="E28" s="169">
        <v>0</v>
      </c>
      <c r="F28" s="16">
        <f>'posebni dio'!D145</f>
        <v>60694076</v>
      </c>
      <c r="G28" s="20">
        <f t="shared" si="1"/>
        <v>50.347376888689965</v>
      </c>
      <c r="H28" s="180">
        <v>0</v>
      </c>
    </row>
    <row r="29" spans="1:8" s="63" customFormat="1" ht="27" customHeight="1">
      <c r="A29" s="119">
        <v>516</v>
      </c>
      <c r="B29" s="101"/>
      <c r="C29" s="37" t="s">
        <v>107</v>
      </c>
      <c r="D29" s="73"/>
      <c r="E29" s="73">
        <f>E30</f>
        <v>50000000</v>
      </c>
      <c r="F29" s="73">
        <f>F30</f>
        <v>0</v>
      </c>
      <c r="G29" s="74"/>
      <c r="H29" s="179">
        <f t="shared" si="0"/>
        <v>0</v>
      </c>
    </row>
    <row r="30" spans="1:8" ht="25.5">
      <c r="A30" s="121"/>
      <c r="B30" s="19">
        <v>5163</v>
      </c>
      <c r="C30" s="38" t="s">
        <v>108</v>
      </c>
      <c r="D30" s="16"/>
      <c r="E30" s="175">
        <f>'posebni dio'!C147</f>
        <v>50000000</v>
      </c>
      <c r="F30" s="16">
        <v>0</v>
      </c>
      <c r="G30" s="20"/>
      <c r="H30" s="180">
        <f t="shared" si="0"/>
        <v>0</v>
      </c>
    </row>
    <row r="31" spans="1:8" s="63" customFormat="1" ht="13.5" customHeight="1">
      <c r="A31" s="239">
        <v>53</v>
      </c>
      <c r="B31" s="101"/>
      <c r="C31" s="50" t="s">
        <v>200</v>
      </c>
      <c r="D31" s="18">
        <f>+D32</f>
        <v>70</v>
      </c>
      <c r="E31" s="216"/>
      <c r="F31" s="18"/>
      <c r="G31" s="89">
        <f t="shared" si="1"/>
        <v>0</v>
      </c>
      <c r="H31" s="217"/>
    </row>
    <row r="32" spans="1:8" s="63" customFormat="1" ht="25.5">
      <c r="A32" s="119">
        <v>534</v>
      </c>
      <c r="B32" s="101"/>
      <c r="C32" s="50" t="s">
        <v>201</v>
      </c>
      <c r="D32" s="18">
        <f>+D33</f>
        <v>70</v>
      </c>
      <c r="E32" s="216"/>
      <c r="F32" s="18"/>
      <c r="G32" s="89">
        <f t="shared" si="1"/>
        <v>0</v>
      </c>
      <c r="H32" s="217"/>
    </row>
    <row r="33" spans="1:8" ht="25.5">
      <c r="A33" s="121"/>
      <c r="B33" s="19">
        <v>5341</v>
      </c>
      <c r="C33" s="122" t="s">
        <v>201</v>
      </c>
      <c r="D33" s="16">
        <v>70</v>
      </c>
      <c r="E33" s="175"/>
      <c r="F33" s="16"/>
      <c r="G33" s="20">
        <f t="shared" si="1"/>
        <v>0</v>
      </c>
      <c r="H33" s="180"/>
    </row>
    <row r="34" spans="1:8" ht="18.75" customHeight="1">
      <c r="A34" s="72">
        <v>54</v>
      </c>
      <c r="B34" s="90"/>
      <c r="C34" s="17" t="s">
        <v>96</v>
      </c>
      <c r="D34" s="73">
        <f>D37+D35</f>
        <v>26665600</v>
      </c>
      <c r="E34" s="73">
        <f>E37+E35</f>
        <v>571394482</v>
      </c>
      <c r="F34" s="73">
        <f>F37+F35</f>
        <v>590313682</v>
      </c>
      <c r="G34" s="74">
        <f t="shared" si="1"/>
        <v>2213.7648580943237</v>
      </c>
      <c r="H34" s="179">
        <f t="shared" si="0"/>
        <v>103.3110575261033</v>
      </c>
    </row>
    <row r="35" spans="1:8" s="63" customFormat="1" ht="27" customHeight="1">
      <c r="A35" s="119">
        <v>542</v>
      </c>
      <c r="B35" s="101"/>
      <c r="C35" s="136" t="s">
        <v>169</v>
      </c>
      <c r="D35" s="59">
        <f>SUM(D36)</f>
        <v>1174044</v>
      </c>
      <c r="E35" s="59">
        <f>SUM(E36)</f>
        <v>0</v>
      </c>
      <c r="F35" s="59">
        <f>SUM(F36)</f>
        <v>36565392</v>
      </c>
      <c r="G35" s="219">
        <f t="shared" si="1"/>
        <v>3114.4822510911004</v>
      </c>
      <c r="H35" s="179">
        <v>0</v>
      </c>
    </row>
    <row r="36" spans="1:8" ht="28.5" customHeight="1">
      <c r="A36" s="121"/>
      <c r="B36" s="19">
        <v>5422</v>
      </c>
      <c r="C36" s="138" t="s">
        <v>183</v>
      </c>
      <c r="D36" s="16">
        <v>1174044</v>
      </c>
      <c r="E36" s="181">
        <v>0</v>
      </c>
      <c r="F36" s="16">
        <f>'posebni dio'!D123</f>
        <v>36565392</v>
      </c>
      <c r="G36" s="20">
        <f t="shared" si="1"/>
        <v>3114.4822510911004</v>
      </c>
      <c r="H36" s="180">
        <v>0</v>
      </c>
    </row>
    <row r="37" spans="1:8" s="63" customFormat="1" ht="27" customHeight="1">
      <c r="A37" s="119">
        <v>544</v>
      </c>
      <c r="B37" s="101"/>
      <c r="C37" s="136" t="s">
        <v>97</v>
      </c>
      <c r="D37" s="73">
        <f>D38+D39</f>
        <v>25491556</v>
      </c>
      <c r="E37" s="73">
        <f>E38+E39</f>
        <v>571394482</v>
      </c>
      <c r="F37" s="73">
        <f>F38+F39</f>
        <v>553748290</v>
      </c>
      <c r="G37" s="74">
        <f t="shared" si="1"/>
        <v>2172.281244816911</v>
      </c>
      <c r="H37" s="179">
        <f t="shared" si="0"/>
        <v>96.91173216474989</v>
      </c>
    </row>
    <row r="38" spans="2:8" ht="25.5">
      <c r="B38" s="19">
        <v>5443</v>
      </c>
      <c r="C38" s="138" t="s">
        <v>109</v>
      </c>
      <c r="D38" s="16">
        <v>5815161</v>
      </c>
      <c r="E38" s="175">
        <f>'posebni dio'!C125</f>
        <v>543607276</v>
      </c>
      <c r="F38" s="16">
        <f>'posebni dio'!D125</f>
        <v>525728110</v>
      </c>
      <c r="G38" s="20">
        <f t="shared" si="1"/>
        <v>9040.645822187898</v>
      </c>
      <c r="H38" s="180">
        <f t="shared" si="0"/>
        <v>96.71101422122982</v>
      </c>
    </row>
    <row r="39" spans="2:8" ht="27" customHeight="1">
      <c r="B39" s="19">
        <v>5446</v>
      </c>
      <c r="C39" s="138" t="s">
        <v>110</v>
      </c>
      <c r="D39" s="16">
        <v>19676395</v>
      </c>
      <c r="E39" s="175">
        <f>'posebni dio'!C137</f>
        <v>27787206</v>
      </c>
      <c r="F39" s="16">
        <f>'posebni dio'!D137</f>
        <v>28020180</v>
      </c>
      <c r="G39" s="20">
        <f t="shared" si="1"/>
        <v>142.40504929891884</v>
      </c>
      <c r="H39" s="180">
        <f t="shared" si="0"/>
        <v>100.83842182621743</v>
      </c>
    </row>
    <row r="40" ht="12.75">
      <c r="D40" s="64"/>
    </row>
    <row r="41" ht="12.75">
      <c r="D41" s="64"/>
    </row>
    <row r="42" ht="12.75">
      <c r="D42" s="64"/>
    </row>
    <row r="43" ht="12.75">
      <c r="D43" s="64"/>
    </row>
  </sheetData>
  <sheetProtection/>
  <mergeCells count="3">
    <mergeCell ref="A2:C2"/>
    <mergeCell ref="A3:C3"/>
    <mergeCell ref="A1:H1"/>
  </mergeCells>
  <printOptions horizontalCentered="1"/>
  <pageMargins left="0.47" right="0.48" top="0.6299212598425197" bottom="0.6299212598425197" header="0.31496062992125984" footer="0.1968503937007874"/>
  <pageSetup firstPageNumber="442" useFirstPageNumber="1" horizontalDpi="300" verticalDpi="300" orientation="portrait" paperSize="9" scale="8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841"/>
  <sheetViews>
    <sheetView tabSelected="1" zoomScalePageLayoutView="0" workbookViewId="0" topLeftCell="A1">
      <pane ySplit="2" topLeftCell="BM3" activePane="bottomLeft" state="frozen"/>
      <selection pane="topLeft" activeCell="A5" sqref="A5:B5"/>
      <selection pane="bottomLeft" activeCell="B7" sqref="B7"/>
    </sheetView>
  </sheetViews>
  <sheetFormatPr defaultColWidth="11.421875" defaultRowHeight="12.75"/>
  <cols>
    <col min="1" max="1" width="8.57421875" style="153" customWidth="1"/>
    <col min="2" max="2" width="54.8515625" style="153" customWidth="1"/>
    <col min="3" max="3" width="15.57421875" style="139" customWidth="1"/>
    <col min="4" max="4" width="12.7109375" style="139" customWidth="1"/>
    <col min="5" max="5" width="8.57421875" style="152" customWidth="1"/>
    <col min="6" max="7" width="11.421875" style="138" customWidth="1"/>
    <col min="8" max="8" width="10.57421875" style="138" customWidth="1"/>
    <col min="9" max="16384" width="11.421875" style="138" customWidth="1"/>
  </cols>
  <sheetData>
    <row r="1" spans="1:5" ht="28.5" customHeight="1">
      <c r="A1" s="256" t="s">
        <v>73</v>
      </c>
      <c r="B1" s="256"/>
      <c r="C1" s="256"/>
      <c r="D1" s="256"/>
      <c r="E1" s="256"/>
    </row>
    <row r="2" spans="1:5" ht="27.75" customHeight="1">
      <c r="A2" s="257" t="s">
        <v>188</v>
      </c>
      <c r="B2" s="257"/>
      <c r="C2" s="199" t="s">
        <v>190</v>
      </c>
      <c r="D2" s="199" t="s">
        <v>191</v>
      </c>
      <c r="E2" s="200" t="s">
        <v>192</v>
      </c>
    </row>
    <row r="3" spans="1:5" ht="5.25" customHeight="1">
      <c r="A3" s="140"/>
      <c r="B3" s="140"/>
      <c r="C3" s="241"/>
      <c r="D3" s="241"/>
      <c r="E3" s="242"/>
    </row>
    <row r="4" spans="1:12" ht="27.75" customHeight="1">
      <c r="A4" s="188" t="s">
        <v>90</v>
      </c>
      <c r="B4" s="187" t="s">
        <v>135</v>
      </c>
      <c r="C4" s="59">
        <f>C6+C112+C127+C139</f>
        <v>802334070</v>
      </c>
      <c r="D4" s="59">
        <f>D6+D112+D127+D139</f>
        <v>757619754.97</v>
      </c>
      <c r="E4" s="189">
        <f>D4/C4*100</f>
        <v>94.42697042268192</v>
      </c>
      <c r="F4" s="135"/>
      <c r="G4" s="135"/>
      <c r="H4" s="136"/>
      <c r="I4" s="135"/>
      <c r="K4" s="137"/>
      <c r="L4" s="137"/>
    </row>
    <row r="5" spans="1:5" ht="12.75" customHeight="1">
      <c r="A5" s="151"/>
      <c r="B5" s="120"/>
      <c r="C5" s="59"/>
      <c r="D5" s="59"/>
      <c r="E5" s="190"/>
    </row>
    <row r="6" spans="1:5" ht="25.5" customHeight="1">
      <c r="A6" s="191">
        <v>100</v>
      </c>
      <c r="B6" s="120" t="s">
        <v>143</v>
      </c>
      <c r="C6" s="59">
        <f>C8+C61+C75+C96+C101+C107</f>
        <v>150026092</v>
      </c>
      <c r="D6" s="59">
        <f>D8+D61+D75+D96+D101+D107</f>
        <v>76486601.97</v>
      </c>
      <c r="E6" s="189">
        <f aca="true" t="shared" si="0" ref="E6:E71">D6/C6*100</f>
        <v>50.982199796286096</v>
      </c>
    </row>
    <row r="7" spans="3:5" ht="12.75" customHeight="1">
      <c r="C7" s="59"/>
      <c r="D7" s="59"/>
      <c r="E7" s="190"/>
    </row>
    <row r="8" spans="1:5" ht="12.75">
      <c r="A8" s="50" t="s">
        <v>63</v>
      </c>
      <c r="B8" s="120" t="s">
        <v>64</v>
      </c>
      <c r="C8" s="59">
        <f>SUM(C10+C20+C51+C57)</f>
        <v>56025412</v>
      </c>
      <c r="D8" s="59">
        <f>SUM(D10+D20+D51+D57)</f>
        <v>52957373.97</v>
      </c>
      <c r="E8" s="189">
        <f t="shared" si="0"/>
        <v>94.5238456613224</v>
      </c>
    </row>
    <row r="9" spans="1:5" s="136" customFormat="1" ht="12.75" hidden="1">
      <c r="A9" s="50">
        <v>3</v>
      </c>
      <c r="B9" s="37" t="s">
        <v>35</v>
      </c>
      <c r="C9" s="59">
        <f>C10+C20+C51</f>
        <v>56025412</v>
      </c>
      <c r="D9" s="59">
        <f>D10+D20+D51</f>
        <v>52957073.97</v>
      </c>
      <c r="E9" s="189">
        <f t="shared" si="0"/>
        <v>94.52331019002591</v>
      </c>
    </row>
    <row r="10" spans="1:5" s="136" customFormat="1" ht="12.75">
      <c r="A10" s="50">
        <v>31</v>
      </c>
      <c r="B10" s="50" t="s">
        <v>36</v>
      </c>
      <c r="C10" s="59">
        <f>C11+C15+C17</f>
        <v>38145412</v>
      </c>
      <c r="D10" s="59">
        <f>D11+D15+D17</f>
        <v>38151999.97</v>
      </c>
      <c r="E10" s="189">
        <f t="shared" si="0"/>
        <v>100.0172706746489</v>
      </c>
    </row>
    <row r="11" spans="1:5" s="136" customFormat="1" ht="12.75">
      <c r="A11" s="50">
        <v>311</v>
      </c>
      <c r="B11" s="50" t="s">
        <v>92</v>
      </c>
      <c r="C11" s="59">
        <f>C12+C13+C14</f>
        <v>31389095</v>
      </c>
      <c r="D11" s="59">
        <f>D12+D13+D14</f>
        <v>30884141.97</v>
      </c>
      <c r="E11" s="189">
        <f t="shared" si="0"/>
        <v>98.39131064466815</v>
      </c>
    </row>
    <row r="12" spans="1:5" ht="12.75" customHeight="1">
      <c r="A12" s="122">
        <v>3111</v>
      </c>
      <c r="B12" s="122" t="s">
        <v>37</v>
      </c>
      <c r="C12" s="181">
        <v>31069095</v>
      </c>
      <c r="D12" s="58">
        <v>30658644</v>
      </c>
      <c r="E12" s="197">
        <f t="shared" si="0"/>
        <v>98.6789090573768</v>
      </c>
    </row>
    <row r="13" spans="1:5" ht="12.75" customHeight="1" hidden="1">
      <c r="A13" s="122">
        <v>3112</v>
      </c>
      <c r="B13" s="122" t="s">
        <v>149</v>
      </c>
      <c r="C13" s="181">
        <v>20000</v>
      </c>
      <c r="D13" s="58"/>
      <c r="E13" s="197">
        <f t="shared" si="0"/>
        <v>0</v>
      </c>
    </row>
    <row r="14" spans="1:5" ht="12.75" customHeight="1">
      <c r="A14" s="122">
        <v>3113</v>
      </c>
      <c r="B14" s="122" t="s">
        <v>114</v>
      </c>
      <c r="C14" s="181">
        <v>300000</v>
      </c>
      <c r="D14" s="58">
        <v>225497.97</v>
      </c>
      <c r="E14" s="197">
        <f t="shared" si="0"/>
        <v>75.16599000000001</v>
      </c>
    </row>
    <row r="15" spans="1:5" s="136" customFormat="1" ht="12.75">
      <c r="A15" s="50">
        <v>312</v>
      </c>
      <c r="B15" s="50" t="s">
        <v>38</v>
      </c>
      <c r="C15" s="59">
        <f>C16</f>
        <v>1800000</v>
      </c>
      <c r="D15" s="59">
        <f>SUM(D16)</f>
        <v>2363923</v>
      </c>
      <c r="E15" s="189">
        <f t="shared" si="0"/>
        <v>131.32905555555556</v>
      </c>
    </row>
    <row r="16" spans="1:5" ht="13.5" customHeight="1">
      <c r="A16" s="122">
        <v>3121</v>
      </c>
      <c r="B16" s="122" t="s">
        <v>38</v>
      </c>
      <c r="C16" s="181">
        <v>1800000</v>
      </c>
      <c r="D16" s="58">
        <v>2363923</v>
      </c>
      <c r="E16" s="197">
        <f t="shared" si="0"/>
        <v>131.32905555555556</v>
      </c>
    </row>
    <row r="17" spans="1:5" s="136" customFormat="1" ht="13.5" customHeight="1">
      <c r="A17" s="50">
        <v>313</v>
      </c>
      <c r="B17" s="50" t="s">
        <v>39</v>
      </c>
      <c r="C17" s="59">
        <f>C18+C19</f>
        <v>4956317</v>
      </c>
      <c r="D17" s="59">
        <f>D18+D19</f>
        <v>4903935</v>
      </c>
      <c r="E17" s="189">
        <f t="shared" si="0"/>
        <v>98.94312651914719</v>
      </c>
    </row>
    <row r="18" spans="1:5" ht="13.5" customHeight="1">
      <c r="A18" s="122">
        <v>3132</v>
      </c>
      <c r="B18" s="122" t="s">
        <v>100</v>
      </c>
      <c r="C18" s="181">
        <v>4391673</v>
      </c>
      <c r="D18" s="58">
        <v>4350741</v>
      </c>
      <c r="E18" s="197">
        <f t="shared" si="0"/>
        <v>99.06796339344938</v>
      </c>
    </row>
    <row r="19" spans="1:5" ht="13.5" customHeight="1">
      <c r="A19" s="122">
        <v>3133</v>
      </c>
      <c r="B19" s="122" t="s">
        <v>105</v>
      </c>
      <c r="C19" s="181">
        <v>564644</v>
      </c>
      <c r="D19" s="58">
        <v>553194</v>
      </c>
      <c r="E19" s="197">
        <f t="shared" si="0"/>
        <v>97.9721736173589</v>
      </c>
    </row>
    <row r="20" spans="1:5" s="136" customFormat="1" ht="13.5" customHeight="1">
      <c r="A20" s="50">
        <v>32</v>
      </c>
      <c r="B20" s="50" t="s">
        <v>0</v>
      </c>
      <c r="C20" s="59">
        <f>C21+C26+C32+C42+C44</f>
        <v>15980000</v>
      </c>
      <c r="D20" s="59">
        <f>SUM(D21+D26+D32+D42+D44)</f>
        <v>9792819</v>
      </c>
      <c r="E20" s="189">
        <f t="shared" si="0"/>
        <v>61.28172090112641</v>
      </c>
    </row>
    <row r="21" spans="1:5" s="136" customFormat="1" ht="13.5" customHeight="1">
      <c r="A21" s="50">
        <v>321</v>
      </c>
      <c r="B21" s="50" t="s">
        <v>4</v>
      </c>
      <c r="C21" s="59">
        <f>C22+C23+C24+C25</f>
        <v>1084000</v>
      </c>
      <c r="D21" s="59">
        <f>D22+D23+D24+D25</f>
        <v>1015240</v>
      </c>
      <c r="E21" s="189">
        <f t="shared" si="0"/>
        <v>93.65682656826569</v>
      </c>
    </row>
    <row r="22" spans="1:5" ht="13.5" customHeight="1">
      <c r="A22" s="122">
        <v>3211</v>
      </c>
      <c r="B22" s="122" t="s">
        <v>40</v>
      </c>
      <c r="C22" s="181">
        <v>90000</v>
      </c>
      <c r="D22" s="58">
        <v>91386</v>
      </c>
      <c r="E22" s="197">
        <f t="shared" si="0"/>
        <v>101.54</v>
      </c>
    </row>
    <row r="23" spans="1:5" ht="13.5" customHeight="1">
      <c r="A23" s="122">
        <v>3212</v>
      </c>
      <c r="B23" s="122" t="s">
        <v>41</v>
      </c>
      <c r="C23" s="181">
        <v>864000</v>
      </c>
      <c r="D23" s="58">
        <v>835320</v>
      </c>
      <c r="E23" s="197">
        <f t="shared" si="0"/>
        <v>96.68055555555556</v>
      </c>
    </row>
    <row r="24" spans="1:5" ht="13.5" customHeight="1">
      <c r="A24" s="38" t="s">
        <v>2</v>
      </c>
      <c r="B24" s="122" t="s">
        <v>3</v>
      </c>
      <c r="C24" s="181">
        <v>80000</v>
      </c>
      <c r="D24" s="58">
        <v>30796</v>
      </c>
      <c r="E24" s="197">
        <f t="shared" si="0"/>
        <v>38.495000000000005</v>
      </c>
    </row>
    <row r="25" spans="1:5" ht="13.5" customHeight="1">
      <c r="A25" s="38">
        <v>3214</v>
      </c>
      <c r="B25" s="122" t="s">
        <v>128</v>
      </c>
      <c r="C25" s="181">
        <v>50000</v>
      </c>
      <c r="D25" s="58">
        <v>57738</v>
      </c>
      <c r="E25" s="197">
        <f t="shared" si="0"/>
        <v>115.476</v>
      </c>
    </row>
    <row r="26" spans="1:5" s="136" customFormat="1" ht="13.5" customHeight="1">
      <c r="A26" s="37">
        <v>322</v>
      </c>
      <c r="B26" s="37" t="s">
        <v>42</v>
      </c>
      <c r="C26" s="59">
        <f>SUM(C27:C31)</f>
        <v>1606000</v>
      </c>
      <c r="D26" s="59">
        <f>SUM(D27:D31)</f>
        <v>1523252</v>
      </c>
      <c r="E26" s="189">
        <f t="shared" si="0"/>
        <v>94.84757160647571</v>
      </c>
    </row>
    <row r="27" spans="1:5" ht="13.5" customHeight="1">
      <c r="A27" s="38">
        <v>3221</v>
      </c>
      <c r="B27" s="122" t="s">
        <v>43</v>
      </c>
      <c r="C27" s="181">
        <v>850000</v>
      </c>
      <c r="D27" s="58">
        <v>624830</v>
      </c>
      <c r="E27" s="197">
        <f t="shared" si="0"/>
        <v>73.50941176470587</v>
      </c>
    </row>
    <row r="28" spans="1:5" ht="13.5" customHeight="1">
      <c r="A28" s="38">
        <v>3223</v>
      </c>
      <c r="B28" s="122" t="s">
        <v>44</v>
      </c>
      <c r="C28" s="181">
        <v>600000</v>
      </c>
      <c r="D28" s="58">
        <v>840191</v>
      </c>
      <c r="E28" s="197">
        <f t="shared" si="0"/>
        <v>140.03183333333334</v>
      </c>
    </row>
    <row r="29" spans="1:5" ht="13.5" customHeight="1">
      <c r="A29" s="38">
        <v>3224</v>
      </c>
      <c r="B29" s="122" t="s">
        <v>138</v>
      </c>
      <c r="C29" s="181">
        <v>50000</v>
      </c>
      <c r="D29" s="58">
        <v>14091</v>
      </c>
      <c r="E29" s="197">
        <f t="shared" si="0"/>
        <v>28.182000000000002</v>
      </c>
    </row>
    <row r="30" spans="1:5" ht="13.5" customHeight="1">
      <c r="A30" s="38" t="s">
        <v>5</v>
      </c>
      <c r="B30" s="38" t="s">
        <v>6</v>
      </c>
      <c r="C30" s="181">
        <v>100000</v>
      </c>
      <c r="D30" s="58">
        <v>34935</v>
      </c>
      <c r="E30" s="197">
        <f t="shared" si="0"/>
        <v>34.935</v>
      </c>
    </row>
    <row r="31" spans="1:5" ht="13.5" customHeight="1">
      <c r="A31" s="38">
        <v>3227</v>
      </c>
      <c r="B31" s="122" t="s">
        <v>115</v>
      </c>
      <c r="C31" s="181">
        <v>6000</v>
      </c>
      <c r="D31" s="58">
        <v>9205</v>
      </c>
      <c r="E31" s="197">
        <f t="shared" si="0"/>
        <v>153.41666666666666</v>
      </c>
    </row>
    <row r="32" spans="1:5" s="136" customFormat="1" ht="13.5" customHeight="1">
      <c r="A32" s="37">
        <v>323</v>
      </c>
      <c r="B32" s="37" t="s">
        <v>7</v>
      </c>
      <c r="C32" s="59">
        <f>SUM(C33:C41)</f>
        <v>12435000</v>
      </c>
      <c r="D32" s="59">
        <f>SUM(D33:D41)</f>
        <v>5896942</v>
      </c>
      <c r="E32" s="189">
        <f t="shared" si="0"/>
        <v>47.42213108162445</v>
      </c>
    </row>
    <row r="33" spans="1:5" ht="13.5" customHeight="1">
      <c r="A33" s="122">
        <v>3231</v>
      </c>
      <c r="B33" s="122" t="s">
        <v>45</v>
      </c>
      <c r="C33" s="181">
        <v>600000</v>
      </c>
      <c r="D33" s="58">
        <v>1027758</v>
      </c>
      <c r="E33" s="197">
        <f t="shared" si="0"/>
        <v>171.293</v>
      </c>
    </row>
    <row r="34" spans="1:5" ht="13.5" customHeight="1">
      <c r="A34" s="122">
        <v>3232</v>
      </c>
      <c r="B34" s="38" t="s">
        <v>8</v>
      </c>
      <c r="C34" s="181">
        <v>7135000</v>
      </c>
      <c r="D34" s="58">
        <v>865161</v>
      </c>
      <c r="E34" s="197">
        <f t="shared" si="0"/>
        <v>12.125592151366503</v>
      </c>
    </row>
    <row r="35" spans="1:5" ht="13.5" customHeight="1">
      <c r="A35" s="122">
        <v>3233</v>
      </c>
      <c r="B35" s="122" t="s">
        <v>134</v>
      </c>
      <c r="C35" s="181">
        <v>250000</v>
      </c>
      <c r="D35" s="58">
        <v>497115</v>
      </c>
      <c r="E35" s="197">
        <f t="shared" si="0"/>
        <v>198.846</v>
      </c>
    </row>
    <row r="36" spans="1:5" ht="13.5" customHeight="1">
      <c r="A36" s="122">
        <v>3234</v>
      </c>
      <c r="B36" s="122" t="s">
        <v>46</v>
      </c>
      <c r="C36" s="181">
        <v>150000</v>
      </c>
      <c r="D36" s="58">
        <v>148118</v>
      </c>
      <c r="E36" s="197">
        <f t="shared" si="0"/>
        <v>98.74533333333333</v>
      </c>
    </row>
    <row r="37" spans="1:5" ht="13.5" customHeight="1">
      <c r="A37" s="122">
        <v>3235</v>
      </c>
      <c r="B37" s="122" t="s">
        <v>47</v>
      </c>
      <c r="C37" s="181">
        <v>350000</v>
      </c>
      <c r="D37" s="58">
        <v>126321</v>
      </c>
      <c r="E37" s="197">
        <f t="shared" si="0"/>
        <v>36.09171428571429</v>
      </c>
    </row>
    <row r="38" spans="1:5" ht="13.5" customHeight="1">
      <c r="A38" s="122">
        <v>3236</v>
      </c>
      <c r="B38" s="122" t="s">
        <v>48</v>
      </c>
      <c r="C38" s="181">
        <v>150000</v>
      </c>
      <c r="D38" s="58">
        <v>4945</v>
      </c>
      <c r="E38" s="197">
        <f t="shared" si="0"/>
        <v>3.2966666666666664</v>
      </c>
    </row>
    <row r="39" spans="1:5" ht="13.5" customHeight="1">
      <c r="A39" s="122">
        <v>3237</v>
      </c>
      <c r="B39" s="38" t="s">
        <v>9</v>
      </c>
      <c r="C39" s="181">
        <v>1300000</v>
      </c>
      <c r="D39" s="58">
        <v>1726181</v>
      </c>
      <c r="E39" s="197">
        <f t="shared" si="0"/>
        <v>132.78315384615385</v>
      </c>
    </row>
    <row r="40" spans="1:5" ht="13.5" customHeight="1">
      <c r="A40" s="122">
        <v>3238</v>
      </c>
      <c r="B40" s="38" t="s">
        <v>10</v>
      </c>
      <c r="C40" s="181">
        <v>950000</v>
      </c>
      <c r="D40" s="58">
        <v>255038</v>
      </c>
      <c r="E40" s="197">
        <f t="shared" si="0"/>
        <v>26.846105263157895</v>
      </c>
    </row>
    <row r="41" spans="1:5" ht="13.5" customHeight="1">
      <c r="A41" s="122">
        <v>3239</v>
      </c>
      <c r="B41" s="38" t="s">
        <v>49</v>
      </c>
      <c r="C41" s="181">
        <v>1550000</v>
      </c>
      <c r="D41" s="58">
        <v>1246305</v>
      </c>
      <c r="E41" s="197">
        <f t="shared" si="0"/>
        <v>80.40677419354839</v>
      </c>
    </row>
    <row r="42" spans="1:5" ht="13.5" customHeight="1">
      <c r="A42" s="50">
        <v>324</v>
      </c>
      <c r="B42" s="50" t="s">
        <v>129</v>
      </c>
      <c r="C42" s="59">
        <f>C43</f>
        <v>20000</v>
      </c>
      <c r="D42" s="59">
        <f>D43</f>
        <v>800</v>
      </c>
      <c r="E42" s="189">
        <f t="shared" si="0"/>
        <v>4</v>
      </c>
    </row>
    <row r="43" spans="1:5" ht="13.5" customHeight="1">
      <c r="A43" s="122">
        <v>3241</v>
      </c>
      <c r="B43" s="122" t="s">
        <v>129</v>
      </c>
      <c r="C43" s="181">
        <v>20000</v>
      </c>
      <c r="D43" s="58">
        <v>800</v>
      </c>
      <c r="E43" s="197">
        <f t="shared" si="0"/>
        <v>4</v>
      </c>
    </row>
    <row r="44" spans="1:5" s="136" customFormat="1" ht="13.5" customHeight="1">
      <c r="A44" s="50">
        <v>329</v>
      </c>
      <c r="B44" s="50" t="s">
        <v>51</v>
      </c>
      <c r="C44" s="59">
        <f>SUM(C45:C50)</f>
        <v>835000</v>
      </c>
      <c r="D44" s="59">
        <f>SUM(D45:D50)</f>
        <v>1356585</v>
      </c>
      <c r="E44" s="189">
        <f t="shared" si="0"/>
        <v>162.46526946107784</v>
      </c>
    </row>
    <row r="45" spans="1:5" ht="13.5" customHeight="1">
      <c r="A45" s="122">
        <v>3291</v>
      </c>
      <c r="B45" s="122" t="s">
        <v>152</v>
      </c>
      <c r="C45" s="181">
        <v>100000</v>
      </c>
      <c r="D45" s="58">
        <v>93973</v>
      </c>
      <c r="E45" s="197">
        <f t="shared" si="0"/>
        <v>93.973</v>
      </c>
    </row>
    <row r="46" spans="1:5" ht="13.5" customHeight="1">
      <c r="A46" s="122">
        <v>3292</v>
      </c>
      <c r="B46" s="122" t="s">
        <v>52</v>
      </c>
      <c r="C46" s="181">
        <v>100000</v>
      </c>
      <c r="D46" s="58">
        <v>150609</v>
      </c>
      <c r="E46" s="197">
        <f t="shared" si="0"/>
        <v>150.60899999999998</v>
      </c>
    </row>
    <row r="47" spans="1:5" ht="13.5" customHeight="1">
      <c r="A47" s="122">
        <v>3293</v>
      </c>
      <c r="B47" s="122" t="s">
        <v>53</v>
      </c>
      <c r="C47" s="181">
        <v>60000</v>
      </c>
      <c r="D47" s="58">
        <v>51305</v>
      </c>
      <c r="E47" s="197">
        <f t="shared" si="0"/>
        <v>85.50833333333333</v>
      </c>
    </row>
    <row r="48" spans="1:5" ht="13.5" customHeight="1">
      <c r="A48" s="122">
        <v>3294</v>
      </c>
      <c r="B48" s="122" t="s">
        <v>54</v>
      </c>
      <c r="C48" s="181">
        <v>5000</v>
      </c>
      <c r="D48" s="58">
        <v>4019</v>
      </c>
      <c r="E48" s="197">
        <f t="shared" si="0"/>
        <v>80.38</v>
      </c>
    </row>
    <row r="49" spans="1:5" ht="13.5" customHeight="1">
      <c r="A49" s="122">
        <v>3295</v>
      </c>
      <c r="B49" s="122" t="s">
        <v>117</v>
      </c>
      <c r="C49" s="181">
        <v>550000</v>
      </c>
      <c r="D49" s="58">
        <v>1037468</v>
      </c>
      <c r="E49" s="197">
        <f t="shared" si="0"/>
        <v>188.63054545454546</v>
      </c>
    </row>
    <row r="50" spans="1:5" ht="13.5" customHeight="1">
      <c r="A50" s="122">
        <v>3299</v>
      </c>
      <c r="B50" s="122" t="s">
        <v>51</v>
      </c>
      <c r="C50" s="181">
        <v>20000</v>
      </c>
      <c r="D50" s="58">
        <v>19211</v>
      </c>
      <c r="E50" s="197">
        <f t="shared" si="0"/>
        <v>96.055</v>
      </c>
    </row>
    <row r="51" spans="1:5" s="136" customFormat="1" ht="13.5" customHeight="1">
      <c r="A51" s="50">
        <v>34</v>
      </c>
      <c r="B51" s="50" t="s">
        <v>11</v>
      </c>
      <c r="C51" s="59">
        <f>C52</f>
        <v>1900000</v>
      </c>
      <c r="D51" s="59">
        <f>D52</f>
        <v>5012255</v>
      </c>
      <c r="E51" s="189">
        <f t="shared" si="0"/>
        <v>263.80289473684206</v>
      </c>
    </row>
    <row r="52" spans="1:5" s="136" customFormat="1" ht="13.5" customHeight="1">
      <c r="A52" s="50">
        <v>343</v>
      </c>
      <c r="B52" s="50" t="s">
        <v>59</v>
      </c>
      <c r="C52" s="59">
        <f>SUM(C53:C56)</f>
        <v>1900000</v>
      </c>
      <c r="D52" s="59">
        <f>SUM(D53:D56)</f>
        <v>5012255</v>
      </c>
      <c r="E52" s="189">
        <f t="shared" si="0"/>
        <v>263.80289473684206</v>
      </c>
    </row>
    <row r="53" spans="1:5" ht="13.5" customHeight="1">
      <c r="A53" s="153">
        <v>3431</v>
      </c>
      <c r="B53" s="122" t="s">
        <v>60</v>
      </c>
      <c r="C53" s="181">
        <v>180000</v>
      </c>
      <c r="D53" s="58">
        <v>676166</v>
      </c>
      <c r="E53" s="197">
        <f t="shared" si="0"/>
        <v>375.6477777777778</v>
      </c>
    </row>
    <row r="54" spans="1:5" ht="13.5" customHeight="1">
      <c r="A54" s="153">
        <v>3432</v>
      </c>
      <c r="B54" s="122" t="s">
        <v>94</v>
      </c>
      <c r="C54" s="181">
        <v>170000</v>
      </c>
      <c r="D54" s="58">
        <v>2572022</v>
      </c>
      <c r="E54" s="197">
        <f t="shared" si="0"/>
        <v>1512.9541176470589</v>
      </c>
    </row>
    <row r="55" spans="1:5" ht="13.5" customHeight="1">
      <c r="A55" s="153">
        <v>3433</v>
      </c>
      <c r="B55" s="122" t="s">
        <v>61</v>
      </c>
      <c r="C55" s="181">
        <v>1500000</v>
      </c>
      <c r="D55" s="58">
        <v>1756392</v>
      </c>
      <c r="E55" s="197">
        <f t="shared" si="0"/>
        <v>117.0928</v>
      </c>
    </row>
    <row r="56" spans="1:5" ht="13.5" customHeight="1">
      <c r="A56" s="153">
        <v>3434</v>
      </c>
      <c r="B56" s="122" t="s">
        <v>88</v>
      </c>
      <c r="C56" s="181">
        <v>50000</v>
      </c>
      <c r="D56" s="58">
        <v>7675</v>
      </c>
      <c r="E56" s="197">
        <f t="shared" si="0"/>
        <v>15.35</v>
      </c>
    </row>
    <row r="57" spans="1:5" s="136" customFormat="1" ht="13.5" customHeight="1">
      <c r="A57" s="120">
        <v>38</v>
      </c>
      <c r="B57" s="50" t="s">
        <v>120</v>
      </c>
      <c r="C57" s="59">
        <f>SUM(C58)</f>
        <v>0</v>
      </c>
      <c r="D57" s="59">
        <f>SUM(D58)</f>
        <v>300</v>
      </c>
      <c r="E57" s="24"/>
    </row>
    <row r="58" spans="1:5" s="136" customFormat="1" ht="13.5" customHeight="1">
      <c r="A58" s="120">
        <v>383</v>
      </c>
      <c r="B58" s="50" t="s">
        <v>121</v>
      </c>
      <c r="C58" s="59">
        <f>SUM(C59)</f>
        <v>0</v>
      </c>
      <c r="D58" s="59">
        <f>SUM(D59)</f>
        <v>300</v>
      </c>
      <c r="E58" s="24"/>
    </row>
    <row r="59" spans="1:5" ht="13.5" customHeight="1">
      <c r="A59" s="153">
        <v>3834</v>
      </c>
      <c r="B59" s="122" t="s">
        <v>173</v>
      </c>
      <c r="C59" s="58"/>
      <c r="D59" s="58">
        <v>300</v>
      </c>
      <c r="E59" s="190"/>
    </row>
    <row r="60" spans="1:5" ht="12.75" customHeight="1">
      <c r="A60" s="38"/>
      <c r="B60" s="38"/>
      <c r="C60" s="58"/>
      <c r="D60" s="58"/>
      <c r="E60" s="190"/>
    </row>
    <row r="61" spans="1:5" ht="13.5" customHeight="1">
      <c r="A61" s="50" t="s">
        <v>65</v>
      </c>
      <c r="B61" s="50" t="s">
        <v>66</v>
      </c>
      <c r="C61" s="59">
        <f>SUM(C63+C71)</f>
        <v>2420000</v>
      </c>
      <c r="D61" s="59">
        <f>SUM(D63+D71)</f>
        <v>1083198</v>
      </c>
      <c r="E61" s="189">
        <f t="shared" si="0"/>
        <v>44.760247933884294</v>
      </c>
    </row>
    <row r="62" spans="1:5" s="136" customFormat="1" ht="13.5" customHeight="1" hidden="1">
      <c r="A62" s="50">
        <v>4</v>
      </c>
      <c r="B62" s="37" t="s">
        <v>57</v>
      </c>
      <c r="C62" s="59">
        <f>C63</f>
        <v>1420000</v>
      </c>
      <c r="D62" s="59">
        <f>D63</f>
        <v>263222</v>
      </c>
      <c r="E62" s="189">
        <f t="shared" si="0"/>
        <v>18.53676056338028</v>
      </c>
    </row>
    <row r="63" spans="1:5" s="136" customFormat="1" ht="13.5" customHeight="1">
      <c r="A63" s="151">
        <v>42</v>
      </c>
      <c r="B63" s="37" t="s">
        <v>12</v>
      </c>
      <c r="C63" s="59">
        <f>SUM(C64+C69)</f>
        <v>1420000</v>
      </c>
      <c r="D63" s="59">
        <f>SUM(D64+D69)</f>
        <v>263222</v>
      </c>
      <c r="E63" s="189">
        <f t="shared" si="0"/>
        <v>18.53676056338028</v>
      </c>
    </row>
    <row r="64" spans="1:5" s="136" customFormat="1" ht="13.5" customHeight="1">
      <c r="A64" s="151">
        <v>422</v>
      </c>
      <c r="B64" s="50" t="s">
        <v>16</v>
      </c>
      <c r="C64" s="59">
        <f>SUM(C65:C68)</f>
        <v>720000</v>
      </c>
      <c r="D64" s="59">
        <f>SUM(D65:D68)</f>
        <v>260491</v>
      </c>
      <c r="E64" s="189">
        <f t="shared" si="0"/>
        <v>36.17930555555556</v>
      </c>
    </row>
    <row r="65" spans="1:5" ht="13.5" customHeight="1">
      <c r="A65" s="154" t="s">
        <v>14</v>
      </c>
      <c r="B65" s="155" t="s">
        <v>15</v>
      </c>
      <c r="C65" s="181">
        <v>600000</v>
      </c>
      <c r="D65" s="58">
        <v>170496</v>
      </c>
      <c r="E65" s="197">
        <f t="shared" si="0"/>
        <v>28.416000000000004</v>
      </c>
    </row>
    <row r="66" spans="1:5" ht="13.5" customHeight="1">
      <c r="A66" s="154">
        <v>4222</v>
      </c>
      <c r="B66" s="156" t="s">
        <v>82</v>
      </c>
      <c r="C66" s="181">
        <v>50000</v>
      </c>
      <c r="D66" s="58">
        <v>57055</v>
      </c>
      <c r="E66" s="197">
        <f t="shared" si="0"/>
        <v>114.11</v>
      </c>
    </row>
    <row r="67" spans="1:5" ht="13.5" customHeight="1">
      <c r="A67" s="154">
        <v>4223</v>
      </c>
      <c r="B67" s="156" t="s">
        <v>122</v>
      </c>
      <c r="C67" s="181">
        <v>20000</v>
      </c>
      <c r="D67" s="58">
        <v>24925</v>
      </c>
      <c r="E67" s="197">
        <f t="shared" si="0"/>
        <v>124.62500000000001</v>
      </c>
    </row>
    <row r="68" spans="1:5" ht="13.5" customHeight="1">
      <c r="A68" s="154">
        <v>4227</v>
      </c>
      <c r="B68" s="156" t="s">
        <v>83</v>
      </c>
      <c r="C68" s="181">
        <v>50000</v>
      </c>
      <c r="D68" s="58">
        <v>8015</v>
      </c>
      <c r="E68" s="197">
        <f t="shared" si="0"/>
        <v>16.03</v>
      </c>
    </row>
    <row r="69" spans="1:5" s="136" customFormat="1" ht="13.5" customHeight="1">
      <c r="A69" s="151">
        <v>426</v>
      </c>
      <c r="B69" s="157" t="s">
        <v>123</v>
      </c>
      <c r="C69" s="59">
        <f>SUM(C70)</f>
        <v>700000</v>
      </c>
      <c r="D69" s="59">
        <f>SUM(D70)</f>
        <v>2731</v>
      </c>
      <c r="E69" s="189">
        <f t="shared" si="0"/>
        <v>0.3901428571428571</v>
      </c>
    </row>
    <row r="70" spans="1:5" ht="13.5" customHeight="1">
      <c r="A70" s="154">
        <v>4262</v>
      </c>
      <c r="B70" s="156" t="s">
        <v>124</v>
      </c>
      <c r="C70" s="181">
        <v>700000</v>
      </c>
      <c r="D70" s="58">
        <v>2731</v>
      </c>
      <c r="E70" s="197">
        <f t="shared" si="0"/>
        <v>0.3901428571428571</v>
      </c>
    </row>
    <row r="71" spans="1:5" s="136" customFormat="1" ht="12.75" customHeight="1">
      <c r="A71" s="37">
        <v>45</v>
      </c>
      <c r="B71" s="50" t="s">
        <v>136</v>
      </c>
      <c r="C71" s="59">
        <f>SUM(C72)</f>
        <v>1000000</v>
      </c>
      <c r="D71" s="59">
        <f>SUM(D72)</f>
        <v>819976</v>
      </c>
      <c r="E71" s="189">
        <f t="shared" si="0"/>
        <v>81.9976</v>
      </c>
    </row>
    <row r="72" spans="1:5" s="136" customFormat="1" ht="12.75" customHeight="1">
      <c r="A72" s="37">
        <v>451</v>
      </c>
      <c r="B72" s="50" t="s">
        <v>126</v>
      </c>
      <c r="C72" s="59">
        <f>SUM(C73)</f>
        <v>1000000</v>
      </c>
      <c r="D72" s="59">
        <f>SUM(D73)</f>
        <v>819976</v>
      </c>
      <c r="E72" s="189">
        <f aca="true" t="shared" si="1" ref="E72:E137">D72/C72*100</f>
        <v>81.9976</v>
      </c>
    </row>
    <row r="73" spans="1:5" ht="12.75" customHeight="1">
      <c r="A73" s="38">
        <v>4511</v>
      </c>
      <c r="B73" s="122" t="s">
        <v>126</v>
      </c>
      <c r="C73" s="181">
        <v>1000000</v>
      </c>
      <c r="D73" s="58">
        <v>819976</v>
      </c>
      <c r="E73" s="197">
        <f t="shared" si="1"/>
        <v>81.9976</v>
      </c>
    </row>
    <row r="74" spans="1:5" ht="12.75" customHeight="1">
      <c r="A74" s="38"/>
      <c r="B74" s="122"/>
      <c r="C74" s="58"/>
      <c r="D74" s="58"/>
      <c r="E74" s="190"/>
    </row>
    <row r="75" spans="1:5" ht="13.5" customHeight="1">
      <c r="A75" s="50" t="s">
        <v>139</v>
      </c>
      <c r="B75" s="50" t="s">
        <v>137</v>
      </c>
      <c r="C75" s="59">
        <f>C76+C86</f>
        <v>40170680</v>
      </c>
      <c r="D75" s="59">
        <f>D76+D86</f>
        <v>20885690</v>
      </c>
      <c r="E75" s="189">
        <f t="shared" si="1"/>
        <v>51.99237354209588</v>
      </c>
    </row>
    <row r="76" spans="1:5" ht="12.75" customHeight="1">
      <c r="A76" s="50">
        <v>32</v>
      </c>
      <c r="B76" s="50" t="s">
        <v>0</v>
      </c>
      <c r="C76" s="59">
        <f>C77+C81</f>
        <v>11391980</v>
      </c>
      <c r="D76" s="59">
        <f>D77+D81</f>
        <v>13188513</v>
      </c>
      <c r="E76" s="189">
        <f t="shared" si="1"/>
        <v>115.77015584648147</v>
      </c>
    </row>
    <row r="77" spans="1:5" ht="12.75" customHeight="1">
      <c r="A77" s="37">
        <v>322</v>
      </c>
      <c r="B77" s="37" t="s">
        <v>42</v>
      </c>
      <c r="C77" s="59">
        <f>C78+C79+C80</f>
        <v>1410000</v>
      </c>
      <c r="D77" s="59">
        <f>D78+D79+D80</f>
        <v>2142378</v>
      </c>
      <c r="E77" s="189">
        <f t="shared" si="1"/>
        <v>151.9417021276596</v>
      </c>
    </row>
    <row r="78" spans="1:5" ht="12.75" customHeight="1">
      <c r="A78" s="38">
        <v>3223</v>
      </c>
      <c r="B78" s="122" t="s">
        <v>44</v>
      </c>
      <c r="C78" s="181">
        <v>1275000</v>
      </c>
      <c r="D78" s="58">
        <v>2043072</v>
      </c>
      <c r="E78" s="197">
        <f t="shared" si="1"/>
        <v>160.24094117647059</v>
      </c>
    </row>
    <row r="79" spans="1:5" ht="12.75" customHeight="1">
      <c r="A79" s="38">
        <v>3224</v>
      </c>
      <c r="B79" s="122" t="s">
        <v>138</v>
      </c>
      <c r="C79" s="181">
        <v>75000</v>
      </c>
      <c r="D79" s="58">
        <v>51795</v>
      </c>
      <c r="E79" s="197">
        <f t="shared" si="1"/>
        <v>69.06</v>
      </c>
    </row>
    <row r="80" spans="1:5" ht="12.75" customHeight="1">
      <c r="A80" s="38" t="s">
        <v>5</v>
      </c>
      <c r="B80" s="38" t="s">
        <v>6</v>
      </c>
      <c r="C80" s="181">
        <v>60000</v>
      </c>
      <c r="D80" s="58">
        <v>47511</v>
      </c>
      <c r="E80" s="197">
        <f t="shared" si="1"/>
        <v>79.185</v>
      </c>
    </row>
    <row r="81" spans="1:5" ht="12.75" customHeight="1">
      <c r="A81" s="37">
        <v>323</v>
      </c>
      <c r="B81" s="37" t="s">
        <v>7</v>
      </c>
      <c r="C81" s="59">
        <f>SUM(C82:C85)</f>
        <v>9981980</v>
      </c>
      <c r="D81" s="59">
        <f>SUM(D82:D85)</f>
        <v>11046135</v>
      </c>
      <c r="E81" s="189">
        <f t="shared" si="1"/>
        <v>110.66076069076476</v>
      </c>
    </row>
    <row r="82" spans="1:5" ht="12.75" customHeight="1">
      <c r="A82" s="122">
        <v>3231</v>
      </c>
      <c r="B82" s="122" t="s">
        <v>45</v>
      </c>
      <c r="C82" s="181">
        <v>60000</v>
      </c>
      <c r="D82" s="58">
        <v>36519</v>
      </c>
      <c r="E82" s="197">
        <f t="shared" si="1"/>
        <v>60.865</v>
      </c>
    </row>
    <row r="83" spans="1:5" ht="12.75" customHeight="1">
      <c r="A83" s="122">
        <v>3232</v>
      </c>
      <c r="B83" s="38" t="s">
        <v>8</v>
      </c>
      <c r="C83" s="181">
        <v>3721980</v>
      </c>
      <c r="D83" s="58">
        <v>2931611</v>
      </c>
      <c r="E83" s="197">
        <f t="shared" si="1"/>
        <v>78.76482409900107</v>
      </c>
    </row>
    <row r="84" spans="1:5" ht="12.75" customHeight="1">
      <c r="A84" s="122">
        <v>3234</v>
      </c>
      <c r="B84" s="122" t="s">
        <v>46</v>
      </c>
      <c r="C84" s="181">
        <v>6000000</v>
      </c>
      <c r="D84" s="58">
        <v>7905855</v>
      </c>
      <c r="E84" s="197">
        <f t="shared" si="1"/>
        <v>131.76425</v>
      </c>
    </row>
    <row r="85" spans="1:5" ht="12.75" customHeight="1">
      <c r="A85" s="122">
        <v>3239</v>
      </c>
      <c r="B85" s="38" t="s">
        <v>49</v>
      </c>
      <c r="C85" s="181">
        <v>200000</v>
      </c>
      <c r="D85" s="58">
        <v>172150</v>
      </c>
      <c r="E85" s="197">
        <f t="shared" si="1"/>
        <v>86.075</v>
      </c>
    </row>
    <row r="86" spans="1:5" ht="12.75" customHeight="1">
      <c r="A86" s="151">
        <v>42</v>
      </c>
      <c r="B86" s="37" t="s">
        <v>12</v>
      </c>
      <c r="C86" s="59">
        <f>C87+C90+C93</f>
        <v>28778700</v>
      </c>
      <c r="D86" s="59">
        <f>D87+D90+D93</f>
        <v>7697177</v>
      </c>
      <c r="E86" s="189">
        <f t="shared" si="1"/>
        <v>26.74608999016634</v>
      </c>
    </row>
    <row r="87" spans="1:5" ht="12.75" customHeight="1">
      <c r="A87" s="151">
        <v>421</v>
      </c>
      <c r="B87" s="50" t="s">
        <v>13</v>
      </c>
      <c r="C87" s="59">
        <f>C88+C89</f>
        <v>27500000</v>
      </c>
      <c r="D87" s="59">
        <f>D88+D89</f>
        <v>7254346</v>
      </c>
      <c r="E87" s="189">
        <f t="shared" si="1"/>
        <v>26.37944</v>
      </c>
    </row>
    <row r="88" spans="1:5" ht="12.75" customHeight="1">
      <c r="A88" s="154">
        <v>4213</v>
      </c>
      <c r="B88" s="156" t="s">
        <v>160</v>
      </c>
      <c r="C88" s="181">
        <v>7500000</v>
      </c>
      <c r="D88" s="58">
        <v>7248721</v>
      </c>
      <c r="E88" s="197">
        <f t="shared" si="1"/>
        <v>96.64961333333333</v>
      </c>
    </row>
    <row r="89" spans="1:5" ht="12.75" customHeight="1">
      <c r="A89" s="154">
        <v>4214</v>
      </c>
      <c r="B89" s="156" t="s">
        <v>161</v>
      </c>
      <c r="C89" s="181">
        <v>20000000</v>
      </c>
      <c r="D89" s="58">
        <v>5625</v>
      </c>
      <c r="E89" s="197">
        <f t="shared" si="1"/>
        <v>0.028124999999999997</v>
      </c>
    </row>
    <row r="90" spans="1:5" s="136" customFormat="1" ht="12.75" customHeight="1">
      <c r="A90" s="151">
        <v>422</v>
      </c>
      <c r="B90" s="157" t="s">
        <v>16</v>
      </c>
      <c r="C90" s="59">
        <f>SUM(C91:C92)</f>
        <v>1278700</v>
      </c>
      <c r="D90" s="59">
        <f>SUM(D91:D92)</f>
        <v>429031</v>
      </c>
      <c r="E90" s="189">
        <f t="shared" si="1"/>
        <v>33.55212325017596</v>
      </c>
    </row>
    <row r="91" spans="1:5" ht="12.75" customHeight="1">
      <c r="A91" s="154">
        <v>4223</v>
      </c>
      <c r="B91" s="156" t="s">
        <v>122</v>
      </c>
      <c r="C91" s="181">
        <v>845000</v>
      </c>
      <c r="D91" s="58">
        <v>140225</v>
      </c>
      <c r="E91" s="190">
        <f t="shared" si="1"/>
        <v>16.59467455621302</v>
      </c>
    </row>
    <row r="92" spans="1:5" ht="12.75" customHeight="1">
      <c r="A92" s="154">
        <v>4227</v>
      </c>
      <c r="B92" s="156" t="s">
        <v>83</v>
      </c>
      <c r="C92" s="181">
        <v>433700</v>
      </c>
      <c r="D92" s="58">
        <v>288806</v>
      </c>
      <c r="E92" s="190">
        <f t="shared" si="1"/>
        <v>66.59119206824994</v>
      </c>
    </row>
    <row r="93" spans="1:5" s="136" customFormat="1" ht="12.75" customHeight="1">
      <c r="A93" s="151">
        <v>423</v>
      </c>
      <c r="B93" s="157" t="s">
        <v>168</v>
      </c>
      <c r="C93" s="59">
        <f>SUM(C94)</f>
        <v>0</v>
      </c>
      <c r="D93" s="59">
        <f>SUM(D94)</f>
        <v>13800</v>
      </c>
      <c r="E93" s="189">
        <v>0</v>
      </c>
    </row>
    <row r="94" spans="1:5" ht="12.75" customHeight="1">
      <c r="A94" s="154">
        <v>4231</v>
      </c>
      <c r="B94" s="156" t="s">
        <v>167</v>
      </c>
      <c r="C94" s="181">
        <v>0</v>
      </c>
      <c r="D94" s="58">
        <v>13800</v>
      </c>
      <c r="E94" s="197">
        <v>0</v>
      </c>
    </row>
    <row r="95" spans="1:5" ht="12.75" customHeight="1">
      <c r="A95" s="38"/>
      <c r="B95" s="122"/>
      <c r="C95" s="58"/>
      <c r="D95" s="58"/>
      <c r="E95" s="190"/>
    </row>
    <row r="96" spans="1:5" ht="12.75" customHeight="1">
      <c r="A96" s="50" t="s">
        <v>141</v>
      </c>
      <c r="B96" s="50" t="s">
        <v>140</v>
      </c>
      <c r="C96" s="59">
        <f aca="true" t="shared" si="2" ref="C96:D98">C97</f>
        <v>1000000</v>
      </c>
      <c r="D96" s="59">
        <f t="shared" si="2"/>
        <v>1153821</v>
      </c>
      <c r="E96" s="189">
        <f t="shared" si="1"/>
        <v>115.3821</v>
      </c>
    </row>
    <row r="97" spans="1:5" ht="12.75" customHeight="1">
      <c r="A97" s="50">
        <v>32</v>
      </c>
      <c r="B97" s="50" t="s">
        <v>0</v>
      </c>
      <c r="C97" s="59">
        <f t="shared" si="2"/>
        <v>1000000</v>
      </c>
      <c r="D97" s="59">
        <f t="shared" si="2"/>
        <v>1153821</v>
      </c>
      <c r="E97" s="189">
        <f t="shared" si="1"/>
        <v>115.3821</v>
      </c>
    </row>
    <row r="98" spans="1:5" ht="12.75" customHeight="1">
      <c r="A98" s="37">
        <v>323</v>
      </c>
      <c r="B98" s="37" t="s">
        <v>7</v>
      </c>
      <c r="C98" s="59">
        <f t="shared" si="2"/>
        <v>1000000</v>
      </c>
      <c r="D98" s="59">
        <f t="shared" si="2"/>
        <v>1153821</v>
      </c>
      <c r="E98" s="189">
        <f t="shared" si="1"/>
        <v>115.3821</v>
      </c>
    </row>
    <row r="99" spans="1:5" ht="12.75" customHeight="1">
      <c r="A99" s="122">
        <v>3237</v>
      </c>
      <c r="B99" s="38" t="s">
        <v>9</v>
      </c>
      <c r="C99" s="181">
        <v>1000000</v>
      </c>
      <c r="D99" s="58">
        <v>1153821</v>
      </c>
      <c r="E99" s="197">
        <f t="shared" si="1"/>
        <v>115.3821</v>
      </c>
    </row>
    <row r="100" spans="1:5" ht="12.75" customHeight="1">
      <c r="A100" s="38"/>
      <c r="B100" s="122"/>
      <c r="C100" s="58"/>
      <c r="D100" s="58"/>
      <c r="E100" s="190"/>
    </row>
    <row r="101" spans="1:5" s="136" customFormat="1" ht="24.75" customHeight="1">
      <c r="A101" s="192" t="s">
        <v>162</v>
      </c>
      <c r="B101" s="50" t="s">
        <v>163</v>
      </c>
      <c r="C101" s="59">
        <f>SUM(C102)</f>
        <v>50000000</v>
      </c>
      <c r="D101" s="59">
        <f>SUM(D102)</f>
        <v>0</v>
      </c>
      <c r="E101" s="189">
        <f t="shared" si="1"/>
        <v>0</v>
      </c>
    </row>
    <row r="102" spans="1:5" s="136" customFormat="1" ht="12.75" customHeight="1">
      <c r="A102" s="192">
        <v>42</v>
      </c>
      <c r="B102" s="50" t="s">
        <v>12</v>
      </c>
      <c r="C102" s="59">
        <f>SUM(C103)</f>
        <v>50000000</v>
      </c>
      <c r="D102" s="59">
        <f>SUM(D103)</f>
        <v>0</v>
      </c>
      <c r="E102" s="189">
        <f t="shared" si="1"/>
        <v>0</v>
      </c>
    </row>
    <row r="103" spans="1:5" s="136" customFormat="1" ht="12.75" customHeight="1">
      <c r="A103" s="192">
        <v>421</v>
      </c>
      <c r="B103" s="50" t="s">
        <v>13</v>
      </c>
      <c r="C103" s="59">
        <f>SUM(C104:C105)</f>
        <v>50000000</v>
      </c>
      <c r="D103" s="59">
        <f>SUM(D104:D105)</f>
        <v>0</v>
      </c>
      <c r="E103" s="189">
        <f t="shared" si="1"/>
        <v>0</v>
      </c>
    </row>
    <row r="104" spans="1:5" ht="12.75" customHeight="1" hidden="1">
      <c r="A104" s="193">
        <v>4211</v>
      </c>
      <c r="B104" s="122" t="s">
        <v>113</v>
      </c>
      <c r="C104" s="181">
        <v>25000000</v>
      </c>
      <c r="D104" s="58">
        <v>0</v>
      </c>
      <c r="E104" s="190">
        <f t="shared" si="1"/>
        <v>0</v>
      </c>
    </row>
    <row r="105" spans="1:5" ht="12.75" customHeight="1" hidden="1">
      <c r="A105" s="193">
        <v>4212</v>
      </c>
      <c r="B105" s="122" t="s">
        <v>33</v>
      </c>
      <c r="C105" s="181">
        <v>25000000</v>
      </c>
      <c r="D105" s="58">
        <v>0</v>
      </c>
      <c r="E105" s="190">
        <f t="shared" si="1"/>
        <v>0</v>
      </c>
    </row>
    <row r="106" spans="1:5" ht="12.75" customHeight="1">
      <c r="A106" s="194"/>
      <c r="B106" s="122"/>
      <c r="C106" s="58"/>
      <c r="D106" s="58"/>
      <c r="E106" s="190"/>
    </row>
    <row r="107" spans="1:5" ht="25.5" customHeight="1">
      <c r="A107" s="192" t="s">
        <v>144</v>
      </c>
      <c r="B107" s="50" t="s">
        <v>142</v>
      </c>
      <c r="C107" s="59">
        <f aca="true" t="shared" si="3" ref="C107:D109">C108</f>
        <v>410000</v>
      </c>
      <c r="D107" s="59">
        <f t="shared" si="3"/>
        <v>406519</v>
      </c>
      <c r="E107" s="189">
        <f t="shared" si="1"/>
        <v>99.1509756097561</v>
      </c>
    </row>
    <row r="108" spans="1:5" ht="24.75" customHeight="1">
      <c r="A108" s="191">
        <v>37</v>
      </c>
      <c r="B108" s="50" t="s">
        <v>118</v>
      </c>
      <c r="C108" s="59">
        <f t="shared" si="3"/>
        <v>410000</v>
      </c>
      <c r="D108" s="59">
        <f t="shared" si="3"/>
        <v>406519</v>
      </c>
      <c r="E108" s="189">
        <f t="shared" si="1"/>
        <v>99.1509756097561</v>
      </c>
    </row>
    <row r="109" spans="1:5" ht="12.75" customHeight="1">
      <c r="A109" s="191">
        <v>372</v>
      </c>
      <c r="B109" s="50" t="s">
        <v>130</v>
      </c>
      <c r="C109" s="59">
        <f t="shared" si="3"/>
        <v>410000</v>
      </c>
      <c r="D109" s="59">
        <f t="shared" si="3"/>
        <v>406519</v>
      </c>
      <c r="E109" s="189">
        <f t="shared" si="1"/>
        <v>99.1509756097561</v>
      </c>
    </row>
    <row r="110" spans="1:5" ht="12.75" customHeight="1">
      <c r="A110" s="195">
        <v>3721</v>
      </c>
      <c r="B110" s="122" t="s">
        <v>119</v>
      </c>
      <c r="C110" s="181">
        <v>410000</v>
      </c>
      <c r="D110" s="58">
        <v>406519</v>
      </c>
      <c r="E110" s="197">
        <f t="shared" si="1"/>
        <v>99.1509756097561</v>
      </c>
    </row>
    <row r="111" spans="1:5" ht="12.75" customHeight="1">
      <c r="A111" s="194"/>
      <c r="B111" s="122"/>
      <c r="C111" s="58"/>
      <c r="D111" s="58"/>
      <c r="E111" s="190"/>
    </row>
    <row r="112" spans="1:5" ht="13.5" customHeight="1">
      <c r="A112" s="196">
        <v>101</v>
      </c>
      <c r="B112" s="50" t="s">
        <v>67</v>
      </c>
      <c r="C112" s="59">
        <f>C114</f>
        <v>570475007</v>
      </c>
      <c r="D112" s="59">
        <f>D114</f>
        <v>589008644</v>
      </c>
      <c r="E112" s="189">
        <f t="shared" si="1"/>
        <v>103.24880788335746</v>
      </c>
    </row>
    <row r="113" spans="1:5" ht="12.75" customHeight="1">
      <c r="A113" s="196"/>
      <c r="B113" s="50"/>
      <c r="C113" s="58"/>
      <c r="D113" s="58"/>
      <c r="E113" s="190"/>
    </row>
    <row r="114" spans="1:5" ht="24" customHeight="1">
      <c r="A114" s="192" t="s">
        <v>78</v>
      </c>
      <c r="B114" s="120" t="s">
        <v>68</v>
      </c>
      <c r="C114" s="59">
        <f>C116+C121</f>
        <v>570475007</v>
      </c>
      <c r="D114" s="59">
        <f>D116+D121</f>
        <v>589008644</v>
      </c>
      <c r="E114" s="189">
        <f t="shared" si="1"/>
        <v>103.24880788335746</v>
      </c>
    </row>
    <row r="115" spans="1:5" s="136" customFormat="1" ht="13.5" customHeight="1" hidden="1">
      <c r="A115" s="192">
        <v>3</v>
      </c>
      <c r="B115" s="37" t="s">
        <v>35</v>
      </c>
      <c r="C115" s="59">
        <f>C116</f>
        <v>26867731</v>
      </c>
      <c r="D115" s="59">
        <f>D116</f>
        <v>26715142</v>
      </c>
      <c r="E115" s="189">
        <f t="shared" si="1"/>
        <v>99.43207336711835</v>
      </c>
    </row>
    <row r="116" spans="1:5" s="136" customFormat="1" ht="13.5" customHeight="1">
      <c r="A116" s="192">
        <v>34</v>
      </c>
      <c r="B116" s="50" t="s">
        <v>11</v>
      </c>
      <c r="C116" s="59">
        <f>C117</f>
        <v>26867731</v>
      </c>
      <c r="D116" s="59">
        <f>D117</f>
        <v>26715142</v>
      </c>
      <c r="E116" s="189">
        <f t="shared" si="1"/>
        <v>99.43207336711835</v>
      </c>
    </row>
    <row r="117" spans="1:5" s="136" customFormat="1" ht="13.5" customHeight="1">
      <c r="A117" s="192">
        <v>342</v>
      </c>
      <c r="B117" s="37" t="s">
        <v>106</v>
      </c>
      <c r="C117" s="59">
        <f>SUM(C118+C119)</f>
        <v>26867731</v>
      </c>
      <c r="D117" s="59">
        <f>SUM(D118+D119)</f>
        <v>26715142</v>
      </c>
      <c r="E117" s="189">
        <f t="shared" si="1"/>
        <v>99.43207336711835</v>
      </c>
    </row>
    <row r="118" spans="1:5" ht="25.5" customHeight="1">
      <c r="A118" s="193">
        <v>3422</v>
      </c>
      <c r="B118" s="122" t="s">
        <v>150</v>
      </c>
      <c r="C118" s="181">
        <v>4065974</v>
      </c>
      <c r="D118" s="58">
        <v>4121015</v>
      </c>
      <c r="E118" s="197">
        <f t="shared" si="1"/>
        <v>101.35369778557364</v>
      </c>
    </row>
    <row r="119" spans="1:5" ht="25.5" customHeight="1">
      <c r="A119" s="194" t="s">
        <v>50</v>
      </c>
      <c r="B119" s="38" t="s">
        <v>93</v>
      </c>
      <c r="C119" s="181">
        <v>22801757</v>
      </c>
      <c r="D119" s="58">
        <v>22594127</v>
      </c>
      <c r="E119" s="197">
        <f t="shared" si="1"/>
        <v>99.08941227643115</v>
      </c>
    </row>
    <row r="120" spans="1:5" s="136" customFormat="1" ht="13.5" customHeight="1" hidden="1">
      <c r="A120" s="196">
        <v>5</v>
      </c>
      <c r="B120" s="151" t="s">
        <v>19</v>
      </c>
      <c r="C120" s="59">
        <f>C121</f>
        <v>543607276</v>
      </c>
      <c r="D120" s="59">
        <f>D121</f>
        <v>562293502</v>
      </c>
      <c r="E120" s="190">
        <f t="shared" si="1"/>
        <v>103.43744957527021</v>
      </c>
    </row>
    <row r="121" spans="1:5" s="136" customFormat="1" ht="13.5" customHeight="1">
      <c r="A121" s="196">
        <v>54</v>
      </c>
      <c r="B121" s="136" t="s">
        <v>96</v>
      </c>
      <c r="C121" s="59">
        <f>C124+C122</f>
        <v>543607276</v>
      </c>
      <c r="D121" s="59">
        <f>D124+D122</f>
        <v>562293502</v>
      </c>
      <c r="E121" s="189">
        <f t="shared" si="1"/>
        <v>103.43744957527021</v>
      </c>
    </row>
    <row r="122" spans="1:5" s="136" customFormat="1" ht="26.25" customHeight="1">
      <c r="A122" s="196">
        <v>542</v>
      </c>
      <c r="B122" s="136" t="s">
        <v>169</v>
      </c>
      <c r="C122" s="59">
        <f>SUM(C123)</f>
        <v>0</v>
      </c>
      <c r="D122" s="59">
        <f>SUM(D123)</f>
        <v>36565392</v>
      </c>
      <c r="E122" s="189">
        <v>0</v>
      </c>
    </row>
    <row r="123" spans="1:5" ht="26.25" customHeight="1">
      <c r="A123" s="194">
        <v>5422</v>
      </c>
      <c r="B123" s="138" t="s">
        <v>170</v>
      </c>
      <c r="C123" s="181">
        <v>0</v>
      </c>
      <c r="D123" s="58">
        <v>36565392</v>
      </c>
      <c r="E123" s="190"/>
    </row>
    <row r="124" spans="1:5" s="136" customFormat="1" ht="25.5">
      <c r="A124" s="196">
        <v>544</v>
      </c>
      <c r="B124" s="120" t="s">
        <v>97</v>
      </c>
      <c r="C124" s="59">
        <f>C125</f>
        <v>543607276</v>
      </c>
      <c r="D124" s="59">
        <f>SUM(D125:D125)</f>
        <v>525728110</v>
      </c>
      <c r="E124" s="189">
        <f t="shared" si="1"/>
        <v>96.71101422122982</v>
      </c>
    </row>
    <row r="125" spans="1:5" ht="25.5">
      <c r="A125" s="195">
        <v>5443</v>
      </c>
      <c r="B125" s="138" t="s">
        <v>109</v>
      </c>
      <c r="C125" s="181">
        <v>543607276</v>
      </c>
      <c r="D125" s="58">
        <v>525728110</v>
      </c>
      <c r="E125" s="197">
        <f t="shared" si="1"/>
        <v>96.71101422122982</v>
      </c>
    </row>
    <row r="126" spans="1:5" ht="12.75" customHeight="1">
      <c r="A126" s="194"/>
      <c r="B126" s="38"/>
      <c r="C126" s="58"/>
      <c r="D126" s="58"/>
      <c r="E126" s="190"/>
    </row>
    <row r="127" spans="1:5" ht="13.5" customHeight="1">
      <c r="A127" s="196">
        <v>102</v>
      </c>
      <c r="B127" s="50" t="s">
        <v>70</v>
      </c>
      <c r="C127" s="59">
        <f>C129</f>
        <v>31832971</v>
      </c>
      <c r="D127" s="59">
        <f>D129</f>
        <v>31430433</v>
      </c>
      <c r="E127" s="189">
        <f t="shared" si="1"/>
        <v>98.73546832936204</v>
      </c>
    </row>
    <row r="128" spans="1:5" ht="12.75" customHeight="1">
      <c r="A128" s="194"/>
      <c r="B128" s="38"/>
      <c r="C128" s="58"/>
      <c r="D128" s="58"/>
      <c r="E128" s="190"/>
    </row>
    <row r="129" spans="1:5" ht="28.5" customHeight="1">
      <c r="A129" s="192" t="s">
        <v>69</v>
      </c>
      <c r="B129" s="120" t="s">
        <v>71</v>
      </c>
      <c r="C129" s="59">
        <f>C131+C135</f>
        <v>31832971</v>
      </c>
      <c r="D129" s="59">
        <f>D131+D135</f>
        <v>31430433</v>
      </c>
      <c r="E129" s="189">
        <f t="shared" si="1"/>
        <v>98.73546832936204</v>
      </c>
    </row>
    <row r="130" spans="1:5" s="136" customFormat="1" ht="13.5" customHeight="1" hidden="1">
      <c r="A130" s="192">
        <v>3</v>
      </c>
      <c r="B130" s="37" t="s">
        <v>35</v>
      </c>
      <c r="C130" s="59">
        <f aca="true" t="shared" si="4" ref="C130:D132">C131</f>
        <v>4045765</v>
      </c>
      <c r="D130" s="59">
        <f t="shared" si="4"/>
        <v>3410253</v>
      </c>
      <c r="E130" s="189">
        <f t="shared" si="1"/>
        <v>84.29192006950478</v>
      </c>
    </row>
    <row r="131" spans="1:5" s="136" customFormat="1" ht="13.5" customHeight="1">
      <c r="A131" s="192">
        <v>34</v>
      </c>
      <c r="B131" s="50" t="s">
        <v>11</v>
      </c>
      <c r="C131" s="59">
        <f t="shared" si="4"/>
        <v>4045765</v>
      </c>
      <c r="D131" s="59">
        <f t="shared" si="4"/>
        <v>3410253</v>
      </c>
      <c r="E131" s="189">
        <f t="shared" si="1"/>
        <v>84.29192006950478</v>
      </c>
    </row>
    <row r="132" spans="1:5" s="136" customFormat="1" ht="13.5" customHeight="1">
      <c r="A132" s="192">
        <v>342</v>
      </c>
      <c r="B132" s="37" t="s">
        <v>106</v>
      </c>
      <c r="C132" s="59">
        <f t="shared" si="4"/>
        <v>4045765</v>
      </c>
      <c r="D132" s="59">
        <f t="shared" si="4"/>
        <v>3410253</v>
      </c>
      <c r="E132" s="189">
        <f t="shared" si="1"/>
        <v>84.29192006950478</v>
      </c>
    </row>
    <row r="133" spans="1:5" ht="25.5">
      <c r="A133" s="194" t="s">
        <v>50</v>
      </c>
      <c r="B133" s="38" t="s">
        <v>93</v>
      </c>
      <c r="C133" s="181">
        <v>4045765</v>
      </c>
      <c r="D133" s="58">
        <v>3410253</v>
      </c>
      <c r="E133" s="197">
        <f t="shared" si="1"/>
        <v>84.29192006950478</v>
      </c>
    </row>
    <row r="134" spans="1:5" s="136" customFormat="1" ht="13.5" customHeight="1" hidden="1">
      <c r="A134" s="192">
        <v>5</v>
      </c>
      <c r="B134" s="151" t="s">
        <v>19</v>
      </c>
      <c r="C134" s="59">
        <f aca="true" t="shared" si="5" ref="C134:D136">C135</f>
        <v>27787206</v>
      </c>
      <c r="D134" s="59">
        <f t="shared" si="5"/>
        <v>28020180</v>
      </c>
      <c r="E134" s="190">
        <f t="shared" si="1"/>
        <v>100.83842182621743</v>
      </c>
    </row>
    <row r="135" spans="1:5" s="136" customFormat="1" ht="13.5" customHeight="1">
      <c r="A135" s="196">
        <v>54</v>
      </c>
      <c r="B135" s="136" t="s">
        <v>96</v>
      </c>
      <c r="C135" s="59">
        <f t="shared" si="5"/>
        <v>27787206</v>
      </c>
      <c r="D135" s="59">
        <f t="shared" si="5"/>
        <v>28020180</v>
      </c>
      <c r="E135" s="189">
        <f t="shared" si="1"/>
        <v>100.83842182621743</v>
      </c>
    </row>
    <row r="136" spans="1:5" s="136" customFormat="1" ht="25.5">
      <c r="A136" s="196">
        <v>544</v>
      </c>
      <c r="B136" s="120" t="s">
        <v>97</v>
      </c>
      <c r="C136" s="59">
        <f t="shared" si="5"/>
        <v>27787206</v>
      </c>
      <c r="D136" s="59">
        <f t="shared" si="5"/>
        <v>28020180</v>
      </c>
      <c r="E136" s="189">
        <f t="shared" si="1"/>
        <v>100.83842182621743</v>
      </c>
    </row>
    <row r="137" spans="1:5" ht="12.75">
      <c r="A137" s="195">
        <v>5446</v>
      </c>
      <c r="B137" s="138" t="s">
        <v>110</v>
      </c>
      <c r="C137" s="181">
        <v>27787206</v>
      </c>
      <c r="D137" s="58">
        <v>28020180</v>
      </c>
      <c r="E137" s="197">
        <f t="shared" si="1"/>
        <v>100.83842182621743</v>
      </c>
    </row>
    <row r="138" spans="1:5" ht="12.75" customHeight="1">
      <c r="A138" s="194"/>
      <c r="B138" s="38"/>
      <c r="C138" s="3"/>
      <c r="D138" s="3"/>
      <c r="E138" s="190"/>
    </row>
    <row r="139" spans="1:5" ht="13.5" customHeight="1">
      <c r="A139" s="196">
        <v>103</v>
      </c>
      <c r="B139" s="120" t="s">
        <v>81</v>
      </c>
      <c r="C139" s="59">
        <f>C141</f>
        <v>50000000</v>
      </c>
      <c r="D139" s="59">
        <f>D141</f>
        <v>60694076</v>
      </c>
      <c r="E139" s="189">
        <f aca="true" t="shared" si="6" ref="E139:E147">D139/C139*100</f>
        <v>121.38815199999999</v>
      </c>
    </row>
    <row r="140" spans="1:5" ht="13.5" customHeight="1">
      <c r="A140" s="196"/>
      <c r="B140" s="120"/>
      <c r="C140" s="59"/>
      <c r="D140" s="59"/>
      <c r="E140" s="190"/>
    </row>
    <row r="141" spans="1:5" ht="13.5" customHeight="1">
      <c r="A141" s="192" t="s">
        <v>91</v>
      </c>
      <c r="B141" s="120" t="s">
        <v>81</v>
      </c>
      <c r="C141" s="59">
        <f>C142</f>
        <v>50000000</v>
      </c>
      <c r="D141" s="59">
        <f>D142</f>
        <v>60694076</v>
      </c>
      <c r="E141" s="189">
        <f t="shared" si="6"/>
        <v>121.38815199999999</v>
      </c>
    </row>
    <row r="142" spans="1:5" s="136" customFormat="1" ht="13.5" customHeight="1">
      <c r="A142" s="192">
        <v>5</v>
      </c>
      <c r="B142" s="151" t="s">
        <v>19</v>
      </c>
      <c r="C142" s="59">
        <f>C143</f>
        <v>50000000</v>
      </c>
      <c r="D142" s="59">
        <f>D143</f>
        <v>60694076</v>
      </c>
      <c r="E142" s="189">
        <f t="shared" si="6"/>
        <v>121.38815199999999</v>
      </c>
    </row>
    <row r="143" spans="1:5" s="136" customFormat="1" ht="13.5" customHeight="1">
      <c r="A143" s="196">
        <v>51</v>
      </c>
      <c r="B143" s="120" t="s">
        <v>80</v>
      </c>
      <c r="C143" s="59">
        <f>C146+C144</f>
        <v>50000000</v>
      </c>
      <c r="D143" s="59">
        <f>D146+D144</f>
        <v>60694076</v>
      </c>
      <c r="E143" s="189">
        <f t="shared" si="6"/>
        <v>121.38815199999999</v>
      </c>
    </row>
    <row r="144" spans="1:5" s="136" customFormat="1" ht="13.5" customHeight="1">
      <c r="A144" s="196">
        <v>514</v>
      </c>
      <c r="B144" s="63" t="s">
        <v>171</v>
      </c>
      <c r="C144" s="59">
        <f>SUM(C145)</f>
        <v>0</v>
      </c>
      <c r="D144" s="59">
        <f>SUM(D145)</f>
        <v>60694076</v>
      </c>
      <c r="E144" s="189">
        <v>0</v>
      </c>
    </row>
    <row r="145" spans="1:5" ht="13.5" customHeight="1">
      <c r="A145" s="194">
        <v>5141</v>
      </c>
      <c r="B145" s="64" t="s">
        <v>172</v>
      </c>
      <c r="C145" s="181">
        <v>0</v>
      </c>
      <c r="D145" s="58">
        <v>60694076</v>
      </c>
      <c r="E145" s="197">
        <v>0</v>
      </c>
    </row>
    <row r="146" spans="1:5" s="136" customFormat="1" ht="25.5">
      <c r="A146" s="196">
        <v>516</v>
      </c>
      <c r="B146" s="37" t="s">
        <v>107</v>
      </c>
      <c r="C146" s="59">
        <f>C147</f>
        <v>50000000</v>
      </c>
      <c r="D146" s="59">
        <f>D147</f>
        <v>0</v>
      </c>
      <c r="E146" s="189">
        <f t="shared" si="6"/>
        <v>0</v>
      </c>
    </row>
    <row r="147" spans="1:5" ht="12.75" hidden="1">
      <c r="A147" s="195">
        <v>5163</v>
      </c>
      <c r="B147" s="38" t="s">
        <v>108</v>
      </c>
      <c r="C147" s="181">
        <v>50000000</v>
      </c>
      <c r="D147" s="58">
        <v>0</v>
      </c>
      <c r="E147" s="190">
        <f t="shared" si="6"/>
        <v>0</v>
      </c>
    </row>
    <row r="148" spans="1:2" ht="12.75">
      <c r="A148" s="50"/>
      <c r="B148" s="120"/>
    </row>
    <row r="149" spans="1:2" ht="12.75">
      <c r="A149" s="122"/>
      <c r="B149" s="122"/>
    </row>
    <row r="150" spans="1:2" ht="12.75">
      <c r="A150" s="38"/>
      <c r="B150" s="38"/>
    </row>
    <row r="151" spans="1:2" ht="12.75">
      <c r="A151" s="38"/>
      <c r="B151" s="38"/>
    </row>
    <row r="152" spans="1:2" ht="12.75">
      <c r="A152" s="37"/>
      <c r="B152" s="50"/>
    </row>
    <row r="154" spans="1:2" ht="12.75">
      <c r="A154" s="50"/>
      <c r="B154" s="120"/>
    </row>
    <row r="155" spans="1:2" ht="12.75">
      <c r="A155" s="38"/>
      <c r="B155" s="122"/>
    </row>
    <row r="156" spans="1:2" ht="12.75">
      <c r="A156" s="38"/>
      <c r="B156" s="122"/>
    </row>
    <row r="157" spans="1:2" ht="12.75">
      <c r="A157" s="38"/>
      <c r="B157" s="38"/>
    </row>
    <row r="158" spans="1:2" ht="12.75">
      <c r="A158" s="38"/>
      <c r="B158" s="38"/>
    </row>
    <row r="160" spans="1:2" ht="12.75">
      <c r="A160" s="50"/>
      <c r="B160" s="120"/>
    </row>
    <row r="161" spans="1:2" ht="12.75">
      <c r="A161" s="38"/>
      <c r="B161" s="122"/>
    </row>
    <row r="162" spans="1:2" ht="12.75">
      <c r="A162" s="158"/>
      <c r="B162" s="159"/>
    </row>
    <row r="163" spans="1:2" ht="12.75">
      <c r="A163" s="50"/>
      <c r="B163" s="120"/>
    </row>
    <row r="164" spans="1:2" ht="12.75">
      <c r="A164" s="38"/>
      <c r="B164" s="122"/>
    </row>
    <row r="166" spans="1:2" ht="12.75">
      <c r="A166" s="37"/>
      <c r="B166" s="50"/>
    </row>
    <row r="167" spans="1:2" ht="12.75">
      <c r="A167" s="38"/>
      <c r="B167" s="38"/>
    </row>
    <row r="168" spans="1:2" ht="12.75">
      <c r="A168" s="122"/>
      <c r="B168" s="122"/>
    </row>
    <row r="170" spans="1:2" ht="12.75">
      <c r="A170" s="37"/>
      <c r="B170" s="159"/>
    </row>
    <row r="171" spans="1:2" ht="12.75">
      <c r="A171" s="122"/>
      <c r="B171" s="122"/>
    </row>
    <row r="172" spans="1:2" ht="12.75">
      <c r="A172" s="159"/>
      <c r="B172" s="158"/>
    </row>
    <row r="174" spans="1:2" ht="12.75">
      <c r="A174" s="160"/>
      <c r="B174" s="160"/>
    </row>
    <row r="176" spans="1:2" ht="12.75">
      <c r="A176" s="158"/>
      <c r="B176" s="159"/>
    </row>
    <row r="178" spans="1:2" ht="12.75">
      <c r="A178" s="158"/>
      <c r="B178" s="159"/>
    </row>
    <row r="180" spans="1:2" ht="12.75">
      <c r="A180" s="159"/>
      <c r="B180" s="158"/>
    </row>
    <row r="182" spans="1:2" ht="12.75">
      <c r="A182" s="160"/>
      <c r="B182" s="160"/>
    </row>
    <row r="184" spans="1:2" ht="12.75">
      <c r="A184" s="158"/>
      <c r="B184" s="159"/>
    </row>
    <row r="186" spans="1:2" ht="12.75">
      <c r="A186" s="158"/>
      <c r="B186" s="159"/>
    </row>
    <row r="188" spans="1:2" ht="12.75">
      <c r="A188" s="159"/>
      <c r="B188" s="158"/>
    </row>
    <row r="190" spans="1:2" ht="12.75">
      <c r="A190" s="160"/>
      <c r="B190" s="160"/>
    </row>
    <row r="191" spans="1:2" ht="12.75">
      <c r="A191" s="160"/>
      <c r="B191" s="160"/>
    </row>
    <row r="193" spans="1:2" ht="12.75">
      <c r="A193" s="158"/>
      <c r="B193" s="159"/>
    </row>
    <row r="195" spans="1:2" ht="12.75">
      <c r="A195" s="158"/>
      <c r="B195" s="159"/>
    </row>
    <row r="197" spans="1:2" ht="12.75">
      <c r="A197" s="158"/>
      <c r="B197" s="159"/>
    </row>
    <row r="199" spans="1:2" ht="12.75">
      <c r="A199" s="158"/>
      <c r="B199" s="159"/>
    </row>
    <row r="202" spans="1:2" ht="12.75">
      <c r="A202" s="161"/>
      <c r="B202" s="159"/>
    </row>
    <row r="204" spans="1:2" ht="12.75">
      <c r="A204" s="161"/>
      <c r="B204" s="159"/>
    </row>
    <row r="206" spans="1:2" ht="12.75">
      <c r="A206" s="161"/>
      <c r="B206" s="158"/>
    </row>
    <row r="207" spans="1:2" ht="12.75">
      <c r="A207" s="160"/>
      <c r="B207" s="160"/>
    </row>
    <row r="209" spans="1:2" ht="12.75">
      <c r="A209" s="158"/>
      <c r="B209" s="159"/>
    </row>
    <row r="211" spans="1:2" ht="12.75">
      <c r="A211" s="158"/>
      <c r="B211" s="159"/>
    </row>
    <row r="213" spans="1:2" ht="12.75">
      <c r="A213" s="158"/>
      <c r="B213" s="159"/>
    </row>
    <row r="216" spans="1:2" ht="12.75">
      <c r="A216" s="161"/>
      <c r="B216" s="159"/>
    </row>
    <row r="218" spans="1:2" ht="12.75">
      <c r="A218" s="161"/>
      <c r="B218" s="159"/>
    </row>
    <row r="220" spans="1:2" ht="12.75">
      <c r="A220" s="159"/>
      <c r="B220" s="158"/>
    </row>
    <row r="221" spans="1:2" ht="12.75">
      <c r="A221" s="160"/>
      <c r="B221" s="160"/>
    </row>
    <row r="223" spans="1:2" ht="12.75">
      <c r="A223" s="158"/>
      <c r="B223" s="159"/>
    </row>
    <row r="225" spans="1:2" ht="12.75">
      <c r="A225" s="158"/>
      <c r="B225" s="159"/>
    </row>
    <row r="227" spans="1:2" ht="12.75">
      <c r="A227" s="158"/>
      <c r="B227" s="159"/>
    </row>
    <row r="229" spans="1:2" ht="12.75">
      <c r="A229" s="161"/>
      <c r="B229" s="159"/>
    </row>
    <row r="231" spans="1:2" ht="12.75">
      <c r="A231" s="161"/>
      <c r="B231" s="158"/>
    </row>
    <row r="232" spans="1:2" ht="12.75">
      <c r="A232" s="160"/>
      <c r="B232" s="160"/>
    </row>
    <row r="234" spans="1:2" ht="12.75">
      <c r="A234" s="158"/>
      <c r="B234" s="159"/>
    </row>
    <row r="236" spans="1:2" ht="12.75">
      <c r="A236" s="158"/>
      <c r="B236" s="159"/>
    </row>
    <row r="238" spans="1:2" ht="12.75">
      <c r="A238" s="158"/>
      <c r="B238" s="159"/>
    </row>
    <row r="241" spans="1:2" ht="12.75">
      <c r="A241" s="161"/>
      <c r="B241" s="159"/>
    </row>
    <row r="243" spans="1:2" ht="12.75">
      <c r="A243" s="161"/>
      <c r="B243" s="159"/>
    </row>
    <row r="245" spans="1:2" ht="12.75">
      <c r="A245" s="161"/>
      <c r="B245" s="162"/>
    </row>
    <row r="246" spans="1:2" ht="12.75">
      <c r="A246" s="163"/>
      <c r="B246" s="160"/>
    </row>
    <row r="248" spans="1:2" ht="12.75">
      <c r="A248" s="158"/>
      <c r="B248" s="159"/>
    </row>
    <row r="250" spans="1:2" ht="12.75">
      <c r="A250" s="158"/>
      <c r="B250" s="159"/>
    </row>
    <row r="252" spans="1:2" ht="12.75">
      <c r="A252" s="158"/>
      <c r="B252" s="159"/>
    </row>
    <row r="255" spans="1:2" ht="12.75">
      <c r="A255" s="161"/>
      <c r="B255" s="159"/>
    </row>
    <row r="257" spans="1:2" ht="12.75">
      <c r="A257" s="161"/>
      <c r="B257" s="159"/>
    </row>
    <row r="259" spans="1:2" ht="12.75">
      <c r="A259" s="161"/>
      <c r="B259" s="158"/>
    </row>
    <row r="260" spans="1:2" ht="12.75">
      <c r="A260" s="160"/>
      <c r="B260" s="160"/>
    </row>
    <row r="262" spans="1:2" ht="12.75">
      <c r="A262" s="158"/>
      <c r="B262" s="159"/>
    </row>
    <row r="264" spans="1:2" ht="12.75">
      <c r="A264" s="161"/>
      <c r="B264" s="158"/>
    </row>
    <row r="265" spans="1:2" ht="12.75">
      <c r="A265" s="160"/>
      <c r="B265" s="160"/>
    </row>
    <row r="267" spans="1:2" ht="12.75">
      <c r="A267" s="158"/>
      <c r="B267" s="159"/>
    </row>
    <row r="269" spans="1:2" ht="12.75">
      <c r="A269" s="158"/>
      <c r="B269" s="159"/>
    </row>
    <row r="271" spans="1:2" ht="12.75">
      <c r="A271" s="158"/>
      <c r="B271" s="159"/>
    </row>
    <row r="274" spans="1:2" ht="12.75">
      <c r="A274" s="161"/>
      <c r="B274" s="159"/>
    </row>
    <row r="276" spans="1:2" ht="12.75">
      <c r="A276" s="161"/>
      <c r="B276" s="159"/>
    </row>
    <row r="278" spans="1:2" ht="12.75">
      <c r="A278" s="159"/>
      <c r="B278" s="158"/>
    </row>
    <row r="279" spans="1:2" ht="12.75">
      <c r="A279" s="160"/>
      <c r="B279" s="160"/>
    </row>
    <row r="281" spans="1:2" ht="12.75">
      <c r="A281" s="158"/>
      <c r="B281" s="159"/>
    </row>
    <row r="283" spans="1:2" ht="12.75">
      <c r="A283" s="158"/>
      <c r="B283" s="159"/>
    </row>
    <row r="285" spans="1:2" ht="12.75">
      <c r="A285" s="159"/>
      <c r="B285" s="158"/>
    </row>
    <row r="286" spans="1:2" ht="12.75">
      <c r="A286" s="160"/>
      <c r="B286" s="160"/>
    </row>
    <row r="288" spans="1:2" ht="12.75">
      <c r="A288" s="158"/>
      <c r="B288" s="159"/>
    </row>
    <row r="290" spans="1:2" ht="12.75">
      <c r="A290" s="158"/>
      <c r="B290" s="159"/>
    </row>
    <row r="292" spans="1:2" ht="12.75">
      <c r="A292" s="159"/>
      <c r="B292" s="158"/>
    </row>
    <row r="293" spans="1:2" ht="12.75">
      <c r="A293" s="160"/>
      <c r="B293" s="160"/>
    </row>
    <row r="294" spans="1:2" ht="12.75">
      <c r="A294" s="163"/>
      <c r="B294" s="160"/>
    </row>
    <row r="296" spans="1:2" ht="12.75">
      <c r="A296" s="158"/>
      <c r="B296" s="159"/>
    </row>
    <row r="298" spans="1:2" ht="12.75">
      <c r="A298" s="158"/>
      <c r="B298" s="159"/>
    </row>
    <row r="300" spans="1:2" ht="12.75">
      <c r="A300" s="159"/>
      <c r="B300" s="158"/>
    </row>
    <row r="301" spans="1:2" ht="12.75">
      <c r="A301" s="160"/>
      <c r="B301" s="160"/>
    </row>
    <row r="302" spans="1:2" ht="12.75">
      <c r="A302" s="160"/>
      <c r="B302" s="160"/>
    </row>
    <row r="303" spans="1:2" ht="12.75">
      <c r="A303" s="160"/>
      <c r="B303" s="160"/>
    </row>
    <row r="304" spans="1:2" ht="12.75">
      <c r="A304" s="160"/>
      <c r="B304" s="160"/>
    </row>
    <row r="305" spans="1:2" ht="12.75">
      <c r="A305" s="160"/>
      <c r="B305" s="160"/>
    </row>
    <row r="306" spans="1:2" ht="12.75">
      <c r="A306" s="160"/>
      <c r="B306" s="160"/>
    </row>
    <row r="307" spans="1:2" ht="12.75">
      <c r="A307" s="160"/>
      <c r="B307" s="160"/>
    </row>
    <row r="309" spans="1:2" ht="12.75">
      <c r="A309" s="158"/>
      <c r="B309" s="159"/>
    </row>
    <row r="311" spans="1:2" ht="12.75">
      <c r="A311" s="158"/>
      <c r="B311" s="159"/>
    </row>
    <row r="313" spans="1:2" ht="12.75">
      <c r="A313" s="159"/>
      <c r="B313" s="158"/>
    </row>
    <row r="314" spans="1:2" ht="12.75">
      <c r="A314" s="160"/>
      <c r="B314" s="160"/>
    </row>
    <row r="315" spans="1:2" ht="12.75">
      <c r="A315" s="160"/>
      <c r="B315" s="160"/>
    </row>
    <row r="317" spans="1:2" ht="12.75">
      <c r="A317" s="158"/>
      <c r="B317" s="159"/>
    </row>
    <row r="319" spans="1:2" ht="12.75">
      <c r="A319" s="158"/>
      <c r="B319" s="159"/>
    </row>
    <row r="321" spans="1:2" ht="12.75">
      <c r="A321" s="159"/>
      <c r="B321" s="158"/>
    </row>
    <row r="322" spans="1:2" ht="12.75">
      <c r="A322" s="160"/>
      <c r="B322" s="160"/>
    </row>
    <row r="323" spans="1:2" ht="12.75">
      <c r="A323" s="160"/>
      <c r="B323" s="160"/>
    </row>
    <row r="325" spans="1:2" ht="12.75">
      <c r="A325" s="158"/>
      <c r="B325" s="159"/>
    </row>
    <row r="327" spans="1:2" ht="12.75">
      <c r="A327" s="158"/>
      <c r="B327" s="159"/>
    </row>
    <row r="329" spans="1:2" ht="12.75">
      <c r="A329" s="159"/>
      <c r="B329" s="158"/>
    </row>
    <row r="330" spans="1:2" ht="12.75">
      <c r="A330" s="160"/>
      <c r="B330" s="160"/>
    </row>
    <row r="332" spans="1:2" ht="12.75">
      <c r="A332" s="158"/>
      <c r="B332" s="159"/>
    </row>
    <row r="334" spans="1:2" ht="12.75">
      <c r="A334" s="158"/>
      <c r="B334" s="159"/>
    </row>
    <row r="336" spans="1:2" ht="12.75">
      <c r="A336" s="159"/>
      <c r="B336" s="158"/>
    </row>
    <row r="337" spans="1:2" ht="12.75">
      <c r="A337" s="160"/>
      <c r="B337" s="160"/>
    </row>
    <row r="338" spans="1:2" ht="12.75">
      <c r="A338" s="160"/>
      <c r="B338" s="160"/>
    </row>
    <row r="340" spans="1:2" ht="12.75">
      <c r="A340" s="158"/>
      <c r="B340" s="159"/>
    </row>
    <row r="342" spans="1:2" ht="12.75">
      <c r="A342" s="158"/>
      <c r="B342" s="159"/>
    </row>
    <row r="344" spans="1:2" ht="12.75">
      <c r="A344" s="159"/>
      <c r="B344" s="158"/>
    </row>
    <row r="345" spans="1:2" ht="12.75">
      <c r="A345" s="160"/>
      <c r="B345" s="160"/>
    </row>
    <row r="347" spans="1:2" ht="12.75">
      <c r="A347" s="158"/>
      <c r="B347" s="159"/>
    </row>
    <row r="349" spans="1:2" ht="12.75">
      <c r="A349" s="158"/>
      <c r="B349" s="159"/>
    </row>
    <row r="351" spans="1:2" ht="12.75">
      <c r="A351" s="159"/>
      <c r="B351" s="158"/>
    </row>
    <row r="352" spans="1:2" ht="12.75">
      <c r="A352" s="160"/>
      <c r="B352" s="160"/>
    </row>
    <row r="353" spans="1:2" ht="12.75">
      <c r="A353" s="160"/>
      <c r="B353" s="160"/>
    </row>
    <row r="355" spans="1:2" ht="12.75">
      <c r="A355" s="158"/>
      <c r="B355" s="159"/>
    </row>
    <row r="357" spans="1:2" ht="12.75">
      <c r="A357" s="158"/>
      <c r="B357" s="159"/>
    </row>
    <row r="359" spans="1:2" ht="12.75">
      <c r="A359" s="159"/>
      <c r="B359" s="158"/>
    </row>
    <row r="360" spans="1:2" ht="12.75">
      <c r="A360" s="160"/>
      <c r="B360" s="160"/>
    </row>
    <row r="362" spans="1:2" ht="12.75">
      <c r="A362" s="158"/>
      <c r="B362" s="159"/>
    </row>
    <row r="364" spans="1:2" ht="12.75">
      <c r="A364" s="158"/>
      <c r="B364" s="159"/>
    </row>
    <row r="366" spans="1:2" ht="12.75">
      <c r="A366" s="159"/>
      <c r="B366" s="158"/>
    </row>
    <row r="367" spans="1:2" ht="12.75">
      <c r="A367" s="160"/>
      <c r="B367" s="160"/>
    </row>
    <row r="369" spans="1:2" ht="12.75">
      <c r="A369" s="158"/>
      <c r="B369" s="159"/>
    </row>
    <row r="371" spans="1:2" ht="12.75">
      <c r="A371" s="158"/>
      <c r="B371" s="159"/>
    </row>
    <row r="373" spans="1:2" ht="12.75">
      <c r="A373" s="159"/>
      <c r="B373" s="158"/>
    </row>
    <row r="374" spans="1:2" ht="12.75">
      <c r="A374" s="160"/>
      <c r="B374" s="160"/>
    </row>
    <row r="376" spans="1:2" ht="12.75">
      <c r="A376" s="158"/>
      <c r="B376" s="159"/>
    </row>
    <row r="378" spans="1:2" ht="12.75">
      <c r="A378" s="158"/>
      <c r="B378" s="159"/>
    </row>
    <row r="380" spans="1:2" ht="12.75">
      <c r="A380" s="159"/>
      <c r="B380" s="158"/>
    </row>
    <row r="381" spans="1:2" ht="12.75">
      <c r="A381" s="160"/>
      <c r="B381" s="160"/>
    </row>
    <row r="383" spans="1:2" ht="12.75">
      <c r="A383" s="158"/>
      <c r="B383" s="159"/>
    </row>
    <row r="385" spans="1:2" ht="12.75">
      <c r="A385" s="158"/>
      <c r="B385" s="159"/>
    </row>
    <row r="387" spans="1:2" ht="12.75">
      <c r="A387" s="159"/>
      <c r="B387" s="158"/>
    </row>
    <row r="388" spans="1:2" ht="12.75">
      <c r="A388" s="160"/>
      <c r="B388" s="160"/>
    </row>
    <row r="390" spans="1:2" ht="12.75">
      <c r="A390" s="158"/>
      <c r="B390" s="159"/>
    </row>
    <row r="392" spans="1:2" ht="12.75">
      <c r="A392" s="158"/>
      <c r="B392" s="159"/>
    </row>
    <row r="394" spans="1:2" ht="12.75">
      <c r="A394" s="159"/>
      <c r="B394" s="158"/>
    </row>
    <row r="395" spans="1:2" ht="12.75">
      <c r="A395" s="160"/>
      <c r="B395" s="160"/>
    </row>
    <row r="397" spans="1:2" ht="12.75">
      <c r="A397" s="158"/>
      <c r="B397" s="159"/>
    </row>
    <row r="399" spans="1:2" ht="12.75">
      <c r="A399" s="158"/>
      <c r="B399" s="159"/>
    </row>
    <row r="401" spans="1:2" ht="12.75">
      <c r="A401" s="159"/>
      <c r="B401" s="158"/>
    </row>
    <row r="402" spans="1:2" ht="12.75">
      <c r="A402" s="160"/>
      <c r="B402" s="160"/>
    </row>
    <row r="404" spans="1:2" ht="12.75">
      <c r="A404" s="158"/>
      <c r="B404" s="159"/>
    </row>
    <row r="406" spans="1:2" ht="12.75">
      <c r="A406" s="158"/>
      <c r="B406" s="159"/>
    </row>
    <row r="408" spans="1:2" ht="12.75">
      <c r="A408" s="159"/>
      <c r="B408" s="158"/>
    </row>
    <row r="409" spans="1:2" ht="12.75">
      <c r="A409" s="160"/>
      <c r="B409" s="160"/>
    </row>
    <row r="410" spans="1:2" ht="12.75">
      <c r="A410" s="160"/>
      <c r="B410" s="160"/>
    </row>
    <row r="411" spans="1:2" ht="12.75">
      <c r="A411" s="158"/>
      <c r="B411" s="159"/>
    </row>
    <row r="413" spans="1:2" ht="12.75">
      <c r="A413" s="158"/>
      <c r="B413" s="159"/>
    </row>
    <row r="415" spans="1:2" ht="12.75">
      <c r="A415" s="159"/>
      <c r="B415" s="158"/>
    </row>
    <row r="416" spans="1:2" ht="12.75">
      <c r="A416" s="160"/>
      <c r="B416" s="160"/>
    </row>
    <row r="417" spans="1:2" ht="12.75">
      <c r="A417" s="160"/>
      <c r="B417" s="160"/>
    </row>
    <row r="419" spans="1:2" ht="12.75">
      <c r="A419" s="158"/>
      <c r="B419" s="159"/>
    </row>
    <row r="421" spans="1:2" ht="12.75">
      <c r="A421" s="158"/>
      <c r="B421" s="159"/>
    </row>
    <row r="423" spans="1:2" ht="12.75">
      <c r="A423" s="159"/>
      <c r="B423" s="158"/>
    </row>
    <row r="424" spans="1:2" ht="12.75">
      <c r="A424" s="160"/>
      <c r="B424" s="160"/>
    </row>
    <row r="426" spans="1:2" ht="12.75">
      <c r="A426" s="158"/>
      <c r="B426" s="159"/>
    </row>
    <row r="428" spans="1:2" ht="12.75">
      <c r="A428" s="158"/>
      <c r="B428" s="159"/>
    </row>
    <row r="430" spans="1:2" ht="12.75">
      <c r="A430" s="159"/>
      <c r="B430" s="158"/>
    </row>
    <row r="431" spans="1:2" ht="12.75">
      <c r="A431" s="160"/>
      <c r="B431" s="160"/>
    </row>
    <row r="433" spans="1:2" ht="12.75">
      <c r="A433" s="158"/>
      <c r="B433" s="159"/>
    </row>
    <row r="435" spans="1:2" ht="12.75">
      <c r="A435" s="158"/>
      <c r="B435" s="159"/>
    </row>
    <row r="437" spans="1:2" ht="12.75">
      <c r="A437" s="159"/>
      <c r="B437" s="158"/>
    </row>
    <row r="438" spans="1:2" ht="12.75">
      <c r="A438" s="160"/>
      <c r="B438" s="160"/>
    </row>
    <row r="440" spans="1:2" ht="12.75">
      <c r="A440" s="158"/>
      <c r="B440" s="159"/>
    </row>
    <row r="442" spans="1:2" ht="12.75">
      <c r="A442" s="158"/>
      <c r="B442" s="159"/>
    </row>
    <row r="444" spans="1:2" ht="12.75">
      <c r="A444" s="159"/>
      <c r="B444" s="158"/>
    </row>
    <row r="445" spans="1:2" ht="12.75">
      <c r="A445" s="160"/>
      <c r="B445" s="160"/>
    </row>
    <row r="447" spans="1:2" ht="12.75">
      <c r="A447" s="158"/>
      <c r="B447" s="159"/>
    </row>
    <row r="449" spans="1:2" ht="12.75">
      <c r="A449" s="158"/>
      <c r="B449" s="159"/>
    </row>
    <row r="451" spans="1:2" ht="12.75">
      <c r="A451" s="159"/>
      <c r="B451" s="158"/>
    </row>
    <row r="452" spans="1:2" ht="12.75">
      <c r="A452" s="160"/>
      <c r="B452" s="160"/>
    </row>
    <row r="454" spans="1:2" ht="12.75">
      <c r="A454" s="158"/>
      <c r="B454" s="159"/>
    </row>
    <row r="456" spans="1:2" ht="12.75">
      <c r="A456" s="158"/>
      <c r="B456" s="159"/>
    </row>
    <row r="458" spans="1:2" ht="12.75">
      <c r="A458" s="159"/>
      <c r="B458" s="158"/>
    </row>
    <row r="459" spans="1:2" ht="12.75">
      <c r="A459" s="160"/>
      <c r="B459" s="160"/>
    </row>
    <row r="461" spans="1:2" ht="12.75">
      <c r="A461" s="158"/>
      <c r="B461" s="159"/>
    </row>
    <row r="463" spans="1:2" ht="12.75">
      <c r="A463" s="158"/>
      <c r="B463" s="159"/>
    </row>
    <row r="465" spans="1:2" ht="12.75">
      <c r="A465" s="159"/>
      <c r="B465" s="158"/>
    </row>
    <row r="466" spans="1:2" ht="12.75">
      <c r="A466" s="160"/>
      <c r="B466" s="160"/>
    </row>
    <row r="468" spans="1:2" ht="12.75">
      <c r="A468" s="158"/>
      <c r="B468" s="159"/>
    </row>
    <row r="470" spans="1:2" ht="12.75">
      <c r="A470" s="158"/>
      <c r="B470" s="159"/>
    </row>
    <row r="472" spans="1:2" ht="12.75">
      <c r="A472" s="159"/>
      <c r="B472" s="158"/>
    </row>
    <row r="473" spans="1:2" ht="12.75">
      <c r="A473" s="160"/>
      <c r="B473" s="160"/>
    </row>
    <row r="475" spans="1:2" ht="12.75">
      <c r="A475" s="158"/>
      <c r="B475" s="159"/>
    </row>
    <row r="477" spans="1:2" ht="12.75">
      <c r="A477" s="158"/>
      <c r="B477" s="159"/>
    </row>
    <row r="478" spans="1:2" ht="12.75">
      <c r="A478" s="158"/>
      <c r="B478" s="159"/>
    </row>
    <row r="479" spans="1:2" ht="12.75">
      <c r="A479" s="164"/>
      <c r="B479" s="162"/>
    </row>
    <row r="480" spans="1:2" ht="12.75">
      <c r="A480" s="160"/>
      <c r="B480" s="160"/>
    </row>
    <row r="482" spans="1:2" ht="12.75">
      <c r="A482" s="158"/>
      <c r="B482" s="164"/>
    </row>
    <row r="484" spans="1:2" ht="12.75">
      <c r="A484" s="158"/>
      <c r="B484" s="164"/>
    </row>
    <row r="486" spans="1:2" ht="12.75">
      <c r="A486" s="159"/>
      <c r="B486" s="158"/>
    </row>
    <row r="487" spans="1:2" ht="12.75">
      <c r="A487" s="160"/>
      <c r="B487" s="160"/>
    </row>
    <row r="489" spans="1:2" ht="12.75">
      <c r="A489" s="158"/>
      <c r="B489" s="159"/>
    </row>
    <row r="491" spans="1:2" ht="12.75">
      <c r="A491" s="158"/>
      <c r="B491" s="159"/>
    </row>
    <row r="493" spans="1:2" ht="12.75">
      <c r="A493" s="159"/>
      <c r="B493" s="158"/>
    </row>
    <row r="494" spans="1:2" ht="12.75">
      <c r="A494" s="160"/>
      <c r="B494" s="160"/>
    </row>
    <row r="496" spans="1:2" ht="12.75">
      <c r="A496" s="158"/>
      <c r="B496" s="159"/>
    </row>
    <row r="498" spans="1:2" ht="12.75">
      <c r="A498" s="158"/>
      <c r="B498" s="159"/>
    </row>
    <row r="500" spans="1:2" ht="12.75">
      <c r="A500" s="159"/>
      <c r="B500" s="158"/>
    </row>
    <row r="501" spans="1:2" ht="12.75">
      <c r="A501" s="160"/>
      <c r="B501" s="160"/>
    </row>
    <row r="503" spans="1:2" ht="12.75">
      <c r="A503" s="158"/>
      <c r="B503" s="159"/>
    </row>
    <row r="505" spans="1:2" ht="12.75">
      <c r="A505" s="158"/>
      <c r="B505" s="159"/>
    </row>
    <row r="507" spans="1:2" ht="12.75">
      <c r="A507" s="159"/>
      <c r="B507" s="158"/>
    </row>
    <row r="508" spans="1:2" ht="12.75">
      <c r="A508" s="160"/>
      <c r="B508" s="160"/>
    </row>
    <row r="510" spans="1:2" ht="12.75">
      <c r="A510" s="158"/>
      <c r="B510" s="159"/>
    </row>
    <row r="512" spans="1:2" ht="12.75">
      <c r="A512" s="158"/>
      <c r="B512" s="159"/>
    </row>
    <row r="514" spans="1:2" ht="12.75">
      <c r="A514" s="158"/>
      <c r="B514" s="159"/>
    </row>
    <row r="516" spans="1:2" ht="12.75">
      <c r="A516" s="158"/>
      <c r="B516" s="159"/>
    </row>
    <row r="519" spans="1:2" ht="12.75">
      <c r="A519" s="161"/>
      <c r="B519" s="159"/>
    </row>
    <row r="521" spans="1:2" ht="12.75">
      <c r="A521" s="161"/>
      <c r="B521" s="159"/>
    </row>
    <row r="523" spans="1:2" ht="12.75">
      <c r="A523" s="161"/>
      <c r="B523" s="158"/>
    </row>
    <row r="524" spans="1:2" ht="12.75">
      <c r="A524" s="160"/>
      <c r="B524" s="160"/>
    </row>
    <row r="526" spans="1:2" ht="12.75">
      <c r="A526" s="158"/>
      <c r="B526" s="159"/>
    </row>
    <row r="528" spans="1:2" ht="12.75">
      <c r="A528" s="161"/>
      <c r="B528" s="158"/>
    </row>
    <row r="529" spans="1:2" ht="12.75">
      <c r="A529" s="160"/>
      <c r="B529" s="160"/>
    </row>
    <row r="531" spans="1:2" ht="12.75">
      <c r="A531" s="158"/>
      <c r="B531" s="159"/>
    </row>
    <row r="533" spans="1:2" ht="12.75">
      <c r="A533" s="158"/>
      <c r="B533" s="159"/>
    </row>
    <row r="535" spans="1:2" ht="12.75">
      <c r="A535" s="158"/>
      <c r="B535" s="159"/>
    </row>
    <row r="538" spans="1:2" ht="12.75">
      <c r="A538" s="161"/>
      <c r="B538" s="159"/>
    </row>
    <row r="540" spans="1:2" ht="12.75">
      <c r="A540" s="165"/>
      <c r="B540" s="164"/>
    </row>
    <row r="542" spans="1:2" ht="12.75">
      <c r="A542" s="165"/>
      <c r="B542" s="162"/>
    </row>
    <row r="543" spans="1:2" ht="12.75">
      <c r="A543" s="163"/>
      <c r="B543" s="160"/>
    </row>
    <row r="544" spans="1:2" ht="12.75">
      <c r="A544" s="160"/>
      <c r="B544" s="160"/>
    </row>
    <row r="545" spans="1:2" ht="12.75">
      <c r="A545" s="158"/>
      <c r="B545" s="159"/>
    </row>
    <row r="546" spans="1:2" ht="12.75">
      <c r="A546" s="160"/>
      <c r="B546" s="160"/>
    </row>
    <row r="547" spans="1:2" ht="12.75">
      <c r="A547" s="165"/>
      <c r="B547" s="162"/>
    </row>
    <row r="548" spans="1:2" ht="12.75">
      <c r="A548" s="163"/>
      <c r="B548" s="163"/>
    </row>
    <row r="549" spans="1:2" ht="12.75">
      <c r="A549" s="163"/>
      <c r="B549" s="163"/>
    </row>
    <row r="550" spans="1:2" ht="12.75">
      <c r="A550" s="158"/>
      <c r="B550" s="159"/>
    </row>
    <row r="552" ht="12.75">
      <c r="A552" s="163"/>
    </row>
    <row r="553" ht="12.75">
      <c r="A553" s="164"/>
    </row>
    <row r="554" spans="1:2" ht="12.75">
      <c r="A554" s="166"/>
      <c r="B554" s="167"/>
    </row>
    <row r="555" ht="12.75">
      <c r="B555" s="156"/>
    </row>
    <row r="556" spans="1:2" ht="12.75">
      <c r="A556" s="158"/>
      <c r="B556" s="164"/>
    </row>
    <row r="557" ht="12.75">
      <c r="A557" s="163"/>
    </row>
    <row r="558" ht="12.75">
      <c r="A558" s="164"/>
    </row>
    <row r="559" spans="1:2" ht="12.75">
      <c r="A559" s="154"/>
      <c r="B559" s="156"/>
    </row>
    <row r="560" spans="1:2" ht="12.75">
      <c r="A560" s="154"/>
      <c r="B560" s="156"/>
    </row>
    <row r="561" spans="1:2" ht="12.75">
      <c r="A561" s="158"/>
      <c r="B561" s="164"/>
    </row>
    <row r="562" ht="12.75">
      <c r="A562" s="163"/>
    </row>
    <row r="563" ht="12.75">
      <c r="A563" s="164"/>
    </row>
    <row r="564" spans="1:2" ht="12.75">
      <c r="A564" s="154"/>
      <c r="B564" s="156"/>
    </row>
    <row r="565" spans="1:2" ht="12.75">
      <c r="A565" s="154"/>
      <c r="B565" s="156"/>
    </row>
    <row r="566" spans="1:2" ht="12.75">
      <c r="A566" s="158"/>
      <c r="B566" s="164"/>
    </row>
    <row r="567" ht="12.75">
      <c r="A567" s="163"/>
    </row>
    <row r="568" ht="12.75">
      <c r="A568" s="164"/>
    </row>
    <row r="569" spans="1:2" ht="12.75">
      <c r="A569" s="154"/>
      <c r="B569" s="156"/>
    </row>
    <row r="570" ht="12.75">
      <c r="A570" s="164"/>
    </row>
    <row r="571" spans="1:2" ht="12.75">
      <c r="A571" s="158"/>
      <c r="B571" s="164"/>
    </row>
    <row r="572" ht="12.75">
      <c r="A572" s="164"/>
    </row>
    <row r="573" ht="12.75">
      <c r="A573" s="164"/>
    </row>
    <row r="574" spans="1:2" ht="12.75">
      <c r="A574" s="154"/>
      <c r="B574" s="156"/>
    </row>
    <row r="575" ht="12.75">
      <c r="A575" s="164"/>
    </row>
    <row r="576" ht="12.75">
      <c r="A576" s="164"/>
    </row>
    <row r="577" spans="1:2" ht="12.75">
      <c r="A577" s="154"/>
      <c r="B577" s="156"/>
    </row>
    <row r="578" ht="12.75">
      <c r="A578" s="164"/>
    </row>
    <row r="579" ht="12.75">
      <c r="A579" s="164"/>
    </row>
    <row r="580" spans="1:2" ht="12.75">
      <c r="A580" s="154"/>
      <c r="B580" s="156"/>
    </row>
    <row r="581" spans="1:2" ht="12.75">
      <c r="A581" s="154"/>
      <c r="B581" s="156"/>
    </row>
    <row r="582" spans="1:2" ht="12.75">
      <c r="A582" s="154"/>
      <c r="B582" s="156"/>
    </row>
    <row r="583" ht="12.75">
      <c r="A583" s="164"/>
    </row>
    <row r="584" ht="12.75">
      <c r="A584" s="164"/>
    </row>
    <row r="585" spans="1:2" ht="12.75">
      <c r="A585" s="154"/>
      <c r="B585" s="155"/>
    </row>
    <row r="586" ht="12.75">
      <c r="A586" s="164"/>
    </row>
    <row r="587" ht="12.75">
      <c r="A587" s="164"/>
    </row>
    <row r="588" spans="1:2" ht="12.75">
      <c r="A588" s="154"/>
      <c r="B588" s="156"/>
    </row>
    <row r="589" ht="12.75">
      <c r="A589" s="164"/>
    </row>
    <row r="590" ht="12.75">
      <c r="A590" s="164"/>
    </row>
    <row r="591" spans="1:2" ht="12.75">
      <c r="A591" s="154"/>
      <c r="B591" s="156"/>
    </row>
    <row r="592" ht="12.75">
      <c r="A592" s="164"/>
    </row>
    <row r="593" ht="12.75">
      <c r="A593" s="164"/>
    </row>
    <row r="594" spans="1:2" ht="12.75">
      <c r="A594" s="154"/>
      <c r="B594" s="156"/>
    </row>
    <row r="595" ht="12.75">
      <c r="A595" s="164"/>
    </row>
    <row r="596" ht="12.75">
      <c r="A596" s="164"/>
    </row>
    <row r="597" spans="1:2" ht="12.75">
      <c r="A597" s="154"/>
      <c r="B597" s="156"/>
    </row>
    <row r="598" ht="12.75">
      <c r="A598" s="164"/>
    </row>
    <row r="599" ht="12.75">
      <c r="A599" s="164"/>
    </row>
    <row r="600" spans="1:2" ht="12.75">
      <c r="A600" s="154"/>
      <c r="B600" s="156"/>
    </row>
    <row r="601" ht="12.75">
      <c r="A601" s="164"/>
    </row>
    <row r="602" ht="12.75">
      <c r="A602" s="164"/>
    </row>
    <row r="603" spans="1:2" ht="12.75">
      <c r="A603" s="154"/>
      <c r="B603" s="156"/>
    </row>
    <row r="604" ht="12.75">
      <c r="A604" s="164"/>
    </row>
    <row r="605" ht="12.75">
      <c r="A605" s="164"/>
    </row>
    <row r="606" spans="1:2" ht="12.75">
      <c r="A606" s="154"/>
      <c r="B606" s="156"/>
    </row>
    <row r="607" ht="12.75">
      <c r="A607" s="164"/>
    </row>
    <row r="608" ht="12.75">
      <c r="A608" s="164"/>
    </row>
    <row r="609" spans="1:2" ht="12.75">
      <c r="A609" s="154"/>
      <c r="B609" s="156"/>
    </row>
    <row r="610" ht="12.75">
      <c r="A610" s="164"/>
    </row>
    <row r="611" ht="12.75">
      <c r="A611" s="164"/>
    </row>
    <row r="612" spans="1:2" ht="12.75">
      <c r="A612" s="154"/>
      <c r="B612" s="156"/>
    </row>
    <row r="613" ht="12.75">
      <c r="B613" s="156"/>
    </row>
    <row r="614" ht="12.75">
      <c r="A614" s="164"/>
    </row>
    <row r="615" spans="1:2" ht="12.75">
      <c r="A615" s="154"/>
      <c r="B615" s="156"/>
    </row>
    <row r="616" spans="1:2" ht="12.75">
      <c r="A616" s="154"/>
      <c r="B616" s="156"/>
    </row>
    <row r="617" ht="12.75">
      <c r="A617" s="164"/>
    </row>
    <row r="618" spans="1:2" ht="12.75">
      <c r="A618" s="154"/>
      <c r="B618" s="156"/>
    </row>
    <row r="619" spans="1:2" ht="12.75">
      <c r="A619" s="154"/>
      <c r="B619" s="156"/>
    </row>
    <row r="620" spans="1:2" ht="12.75">
      <c r="A620" s="158"/>
      <c r="B620" s="164"/>
    </row>
    <row r="621" spans="1:2" ht="12.75">
      <c r="A621" s="154"/>
      <c r="B621" s="156"/>
    </row>
    <row r="622" ht="12.75">
      <c r="A622" s="164"/>
    </row>
    <row r="623" spans="1:2" ht="12.75">
      <c r="A623" s="164"/>
      <c r="B623" s="164"/>
    </row>
    <row r="624" spans="1:2" ht="12.75">
      <c r="A624" s="164"/>
      <c r="B624" s="164"/>
    </row>
    <row r="625" ht="12.75">
      <c r="A625" s="164"/>
    </row>
    <row r="626" spans="1:2" ht="12.75">
      <c r="A626" s="154"/>
      <c r="B626" s="156"/>
    </row>
    <row r="627" spans="1:2" ht="12.75">
      <c r="A627" s="164"/>
      <c r="B627" s="164"/>
    </row>
    <row r="628" ht="12.75">
      <c r="A628" s="164"/>
    </row>
    <row r="629" spans="1:2" ht="12.75">
      <c r="A629" s="154"/>
      <c r="B629" s="156"/>
    </row>
    <row r="630" spans="1:2" ht="12.75">
      <c r="A630" s="164"/>
      <c r="B630" s="164"/>
    </row>
    <row r="631" ht="12.75">
      <c r="A631" s="164"/>
    </row>
    <row r="632" spans="1:2" ht="12.75">
      <c r="A632" s="154"/>
      <c r="B632" s="156"/>
    </row>
    <row r="633" spans="1:2" ht="12.75">
      <c r="A633" s="164"/>
      <c r="B633" s="164"/>
    </row>
    <row r="634" ht="12.75">
      <c r="A634" s="164"/>
    </row>
    <row r="635" spans="1:2" ht="12.75">
      <c r="A635" s="154"/>
      <c r="B635" s="156"/>
    </row>
    <row r="636" ht="12.75">
      <c r="A636" s="164"/>
    </row>
    <row r="637" ht="12.75">
      <c r="A637" s="164"/>
    </row>
    <row r="638" spans="1:2" ht="12.75">
      <c r="A638" s="154"/>
      <c r="B638" s="156"/>
    </row>
    <row r="639" ht="12.75">
      <c r="A639" s="164"/>
    </row>
    <row r="640" ht="12.75">
      <c r="A640" s="164"/>
    </row>
    <row r="641" spans="1:2" ht="12.75">
      <c r="A641" s="154"/>
      <c r="B641" s="156"/>
    </row>
    <row r="642" ht="12.75">
      <c r="A642" s="164"/>
    </row>
    <row r="643" spans="1:2" ht="12.75">
      <c r="A643" s="164"/>
      <c r="B643" s="154"/>
    </row>
    <row r="644" spans="1:2" ht="12.75">
      <c r="A644" s="154"/>
      <c r="B644" s="156"/>
    </row>
    <row r="645" spans="1:2" ht="12.75">
      <c r="A645" s="154"/>
      <c r="B645" s="156"/>
    </row>
    <row r="646" spans="1:2" ht="12.75">
      <c r="A646" s="154"/>
      <c r="B646" s="156"/>
    </row>
    <row r="647" ht="12.75">
      <c r="A647" s="164"/>
    </row>
    <row r="648" ht="12.75">
      <c r="A648" s="164"/>
    </row>
    <row r="649" spans="1:2" ht="12.75">
      <c r="A649" s="154"/>
      <c r="B649" s="156"/>
    </row>
    <row r="650" ht="12.75">
      <c r="A650" s="164"/>
    </row>
    <row r="651" ht="12.75">
      <c r="A651" s="164"/>
    </row>
    <row r="652" spans="1:2" ht="12.75">
      <c r="A652" s="154"/>
      <c r="B652" s="156"/>
    </row>
    <row r="653" spans="1:2" ht="12.75">
      <c r="A653" s="154"/>
      <c r="B653" s="156"/>
    </row>
    <row r="654" spans="1:2" ht="12.75">
      <c r="A654" s="154"/>
      <c r="B654" s="156"/>
    </row>
    <row r="655" spans="1:2" ht="12.75">
      <c r="A655" s="154"/>
      <c r="B655" s="156"/>
    </row>
    <row r="656" spans="1:2" ht="12.75">
      <c r="A656" s="154"/>
      <c r="B656" s="156"/>
    </row>
    <row r="657" spans="1:2" ht="12.75">
      <c r="A657" s="154"/>
      <c r="B657" s="156"/>
    </row>
    <row r="658" ht="12.75">
      <c r="A658" s="164"/>
    </row>
    <row r="659" spans="1:2" ht="12.75">
      <c r="A659" s="164"/>
      <c r="B659" s="156"/>
    </row>
    <row r="660" spans="1:2" ht="12.75">
      <c r="A660" s="162"/>
      <c r="B660" s="156"/>
    </row>
    <row r="661" spans="1:2" ht="12.75">
      <c r="A661" s="154"/>
      <c r="B661" s="156"/>
    </row>
    <row r="662" spans="1:2" ht="12.75">
      <c r="A662" s="154"/>
      <c r="B662" s="156"/>
    </row>
    <row r="663" spans="1:2" ht="12.75">
      <c r="A663" s="154"/>
      <c r="B663" s="156"/>
    </row>
    <row r="664" spans="1:2" ht="12.75">
      <c r="A664" s="154"/>
      <c r="B664" s="156"/>
    </row>
    <row r="665" spans="1:2" ht="12.75">
      <c r="A665" s="154"/>
      <c r="B665" s="156"/>
    </row>
    <row r="666" ht="12.75">
      <c r="A666" s="164"/>
    </row>
    <row r="667" ht="12.75">
      <c r="A667" s="164"/>
    </row>
    <row r="668" spans="1:2" ht="12.75">
      <c r="A668" s="154"/>
      <c r="B668" s="156"/>
    </row>
    <row r="669" ht="12.75">
      <c r="B669" s="156"/>
    </row>
    <row r="670" spans="1:2" ht="12.75">
      <c r="A670" s="164"/>
      <c r="B670" s="156"/>
    </row>
    <row r="671" spans="1:2" ht="12.75">
      <c r="A671" s="154"/>
      <c r="B671" s="156"/>
    </row>
    <row r="672" spans="1:2" ht="12.75">
      <c r="A672" s="154"/>
      <c r="B672" s="156"/>
    </row>
    <row r="673" spans="1:2" ht="12.75">
      <c r="A673" s="164"/>
      <c r="B673" s="156"/>
    </row>
    <row r="674" spans="1:2" ht="12.75">
      <c r="A674" s="154"/>
      <c r="B674" s="156"/>
    </row>
    <row r="675" ht="12.75">
      <c r="B675" s="156"/>
    </row>
    <row r="676" spans="1:2" ht="12.75">
      <c r="A676" s="159"/>
      <c r="B676" s="164"/>
    </row>
    <row r="677" ht="12.75">
      <c r="B677" s="156"/>
    </row>
    <row r="678" spans="1:2" ht="12.75">
      <c r="A678" s="164"/>
      <c r="B678" s="164"/>
    </row>
    <row r="679" ht="12.75">
      <c r="A679" s="164"/>
    </row>
    <row r="680" ht="12.75">
      <c r="A680" s="164"/>
    </row>
    <row r="681" spans="1:2" ht="12.75">
      <c r="A681" s="154"/>
      <c r="B681" s="156"/>
    </row>
    <row r="682" spans="1:2" ht="12.75">
      <c r="A682" s="154"/>
      <c r="B682" s="156"/>
    </row>
    <row r="683" ht="12.75">
      <c r="A683" s="164"/>
    </row>
    <row r="684" ht="12.75">
      <c r="A684" s="164"/>
    </row>
    <row r="685" spans="1:2" ht="12.75">
      <c r="A685" s="154"/>
      <c r="B685" s="156"/>
    </row>
    <row r="686" spans="1:2" ht="12.75">
      <c r="A686" s="154"/>
      <c r="B686" s="156"/>
    </row>
    <row r="687" spans="1:2" ht="12.75">
      <c r="A687" s="154"/>
      <c r="B687" s="156"/>
    </row>
    <row r="688" spans="1:2" ht="12.75">
      <c r="A688" s="154"/>
      <c r="B688" s="156"/>
    </row>
    <row r="689" spans="1:2" ht="12.75">
      <c r="A689" s="154"/>
      <c r="B689" s="156"/>
    </row>
    <row r="690" ht="12.75">
      <c r="A690" s="164"/>
    </row>
    <row r="691" ht="12.75">
      <c r="A691" s="164"/>
    </row>
    <row r="692" spans="1:2" ht="12.75">
      <c r="A692" s="154"/>
      <c r="B692" s="156"/>
    </row>
    <row r="693" spans="1:2" ht="12.75">
      <c r="A693" s="154"/>
      <c r="B693" s="156"/>
    </row>
    <row r="694" spans="1:2" ht="12.75">
      <c r="A694" s="154"/>
      <c r="B694" s="156"/>
    </row>
    <row r="695" spans="1:2" ht="12.75">
      <c r="A695" s="154"/>
      <c r="B695" s="156"/>
    </row>
    <row r="696" spans="1:2" ht="12.75">
      <c r="A696" s="154"/>
      <c r="B696" s="156"/>
    </row>
    <row r="697" spans="1:2" ht="12.75">
      <c r="A697" s="158"/>
      <c r="B697" s="164"/>
    </row>
    <row r="698" spans="1:2" ht="12.75">
      <c r="A698" s="154"/>
      <c r="B698" s="156"/>
    </row>
    <row r="699" spans="1:2" ht="12.75">
      <c r="A699" s="164"/>
      <c r="B699" s="164"/>
    </row>
    <row r="700" ht="12.75">
      <c r="A700" s="164"/>
    </row>
    <row r="701" ht="12.75">
      <c r="A701" s="164"/>
    </row>
    <row r="702" spans="1:2" ht="12.75">
      <c r="A702" s="154"/>
      <c r="B702" s="156"/>
    </row>
    <row r="703" spans="1:2" ht="12.75">
      <c r="A703" s="154"/>
      <c r="B703" s="156"/>
    </row>
    <row r="704" ht="12.75">
      <c r="A704" s="164"/>
    </row>
    <row r="705" spans="1:2" ht="12.75">
      <c r="A705" s="154"/>
      <c r="B705" s="156"/>
    </row>
    <row r="706" ht="12.75">
      <c r="A706" s="164"/>
    </row>
    <row r="707" ht="12.75">
      <c r="A707" s="164"/>
    </row>
    <row r="708" spans="1:2" ht="12.75">
      <c r="A708" s="154"/>
      <c r="B708" s="156"/>
    </row>
    <row r="709" spans="1:2" ht="12.75">
      <c r="A709" s="154"/>
      <c r="B709" s="156"/>
    </row>
    <row r="710" ht="12.75">
      <c r="A710" s="164"/>
    </row>
    <row r="711" ht="12.75">
      <c r="A711" s="164"/>
    </row>
    <row r="712" spans="1:2" ht="12.75">
      <c r="A712" s="154"/>
      <c r="B712" s="156"/>
    </row>
    <row r="713" ht="12.75">
      <c r="A713" s="163"/>
    </row>
    <row r="715" spans="1:2" ht="12.75">
      <c r="A715" s="158"/>
      <c r="B715" s="164"/>
    </row>
    <row r="717" spans="1:2" ht="12.75">
      <c r="A717" s="158"/>
      <c r="B717" s="159"/>
    </row>
    <row r="720" spans="1:2" ht="12.75">
      <c r="A720" s="161"/>
      <c r="B720" s="159"/>
    </row>
    <row r="722" spans="1:2" ht="12.75">
      <c r="A722" s="161"/>
      <c r="B722" s="159"/>
    </row>
    <row r="724" spans="1:2" ht="12.75">
      <c r="A724" s="159"/>
      <c r="B724" s="158"/>
    </row>
    <row r="725" spans="1:2" ht="12.75">
      <c r="A725" s="160"/>
      <c r="B725" s="160"/>
    </row>
    <row r="727" spans="1:2" ht="12.75">
      <c r="A727" s="158"/>
      <c r="B727" s="159"/>
    </row>
    <row r="729" spans="1:2" ht="12.75">
      <c r="A729" s="158"/>
      <c r="B729" s="159"/>
    </row>
    <row r="731" spans="1:2" ht="12.75">
      <c r="A731" s="159"/>
      <c r="B731" s="158"/>
    </row>
    <row r="732" spans="1:2" ht="12.75">
      <c r="A732" s="160"/>
      <c r="B732" s="160"/>
    </row>
    <row r="734" spans="1:2" ht="12.75">
      <c r="A734" s="158"/>
      <c r="B734" s="159"/>
    </row>
    <row r="736" spans="1:2" ht="12.75">
      <c r="A736" s="158"/>
      <c r="B736" s="159"/>
    </row>
    <row r="738" spans="1:2" ht="12.75">
      <c r="A738" s="159"/>
      <c r="B738" s="158"/>
    </row>
    <row r="739" spans="1:2" ht="12.75">
      <c r="A739" s="160"/>
      <c r="B739" s="160"/>
    </row>
    <row r="741" spans="1:2" ht="12.75">
      <c r="A741" s="158"/>
      <c r="B741" s="159"/>
    </row>
    <row r="743" spans="1:2" ht="12.75">
      <c r="A743" s="158"/>
      <c r="B743" s="159"/>
    </row>
    <row r="745" spans="1:2" ht="12.75">
      <c r="A745" s="159"/>
      <c r="B745" s="158"/>
    </row>
    <row r="746" spans="1:2" ht="12.75">
      <c r="A746" s="160"/>
      <c r="B746" s="160"/>
    </row>
    <row r="747" spans="1:2" ht="12.75">
      <c r="A747" s="160"/>
      <c r="B747" s="160"/>
    </row>
    <row r="748" spans="1:2" ht="12.75">
      <c r="A748" s="160"/>
      <c r="B748" s="160"/>
    </row>
    <row r="749" spans="1:2" ht="12.75">
      <c r="A749" s="160"/>
      <c r="B749" s="160"/>
    </row>
    <row r="750" spans="1:2" ht="12.75">
      <c r="A750" s="160"/>
      <c r="B750" s="160"/>
    </row>
    <row r="752" spans="1:2" ht="12.75">
      <c r="A752" s="158"/>
      <c r="B752" s="159"/>
    </row>
    <row r="754" spans="1:2" ht="12.75">
      <c r="A754" s="158"/>
      <c r="B754" s="159"/>
    </row>
    <row r="756" spans="1:2" ht="12.75">
      <c r="A756" s="159"/>
      <c r="B756" s="158"/>
    </row>
    <row r="757" spans="1:2" ht="12.75">
      <c r="A757" s="160"/>
      <c r="B757" s="160"/>
    </row>
    <row r="758" spans="1:2" ht="12.75">
      <c r="A758" s="160"/>
      <c r="B758" s="160"/>
    </row>
    <row r="760" spans="1:2" ht="12.75">
      <c r="A760" s="158"/>
      <c r="B760" s="159"/>
    </row>
    <row r="762" spans="1:2" ht="12.75">
      <c r="A762" s="158"/>
      <c r="B762" s="159"/>
    </row>
    <row r="764" spans="1:2" ht="12.75">
      <c r="A764" s="159"/>
      <c r="B764" s="158"/>
    </row>
    <row r="765" spans="1:2" ht="12.75">
      <c r="A765" s="160"/>
      <c r="B765" s="160"/>
    </row>
    <row r="766" spans="1:2" ht="12.75">
      <c r="A766" s="160"/>
      <c r="B766" s="160"/>
    </row>
    <row r="768" spans="1:2" ht="12.75">
      <c r="A768" s="158"/>
      <c r="B768" s="159"/>
    </row>
    <row r="770" spans="1:2" ht="12.75">
      <c r="A770" s="158"/>
      <c r="B770" s="159"/>
    </row>
    <row r="772" spans="1:2" ht="12.75">
      <c r="A772" s="159"/>
      <c r="B772" s="158"/>
    </row>
    <row r="773" spans="1:2" ht="12.75">
      <c r="A773" s="160"/>
      <c r="B773" s="160"/>
    </row>
    <row r="774" spans="1:2" ht="12.75">
      <c r="A774" s="160"/>
      <c r="B774" s="160"/>
    </row>
    <row r="775" spans="1:2" ht="12.75">
      <c r="A775" s="160"/>
      <c r="B775" s="160"/>
    </row>
    <row r="776" spans="1:2" ht="12.75">
      <c r="A776" s="160"/>
      <c r="B776" s="160"/>
    </row>
    <row r="777" spans="1:2" ht="12.75">
      <c r="A777" s="160"/>
      <c r="B777" s="160"/>
    </row>
    <row r="778" spans="1:2" ht="12.75">
      <c r="A778" s="160"/>
      <c r="B778" s="160"/>
    </row>
    <row r="779" spans="1:2" ht="12.75">
      <c r="A779" s="160"/>
      <c r="B779" s="160"/>
    </row>
    <row r="780" spans="1:2" ht="12.75">
      <c r="A780" s="160"/>
      <c r="B780" s="160"/>
    </row>
    <row r="781" spans="1:2" ht="12.75">
      <c r="A781" s="160"/>
      <c r="B781" s="160"/>
    </row>
    <row r="782" spans="1:2" ht="12.75">
      <c r="A782" s="160"/>
      <c r="B782" s="160"/>
    </row>
    <row r="784" spans="1:2" ht="12.75">
      <c r="A784" s="158"/>
      <c r="B784" s="159"/>
    </row>
    <row r="786" spans="1:2" ht="12.75">
      <c r="A786" s="158"/>
      <c r="B786" s="159"/>
    </row>
    <row r="788" spans="1:2" ht="12.75">
      <c r="A788" s="159"/>
      <c r="B788" s="158"/>
    </row>
    <row r="789" spans="1:2" ht="12.75">
      <c r="A789" s="160"/>
      <c r="B789" s="160"/>
    </row>
    <row r="790" spans="1:2" ht="12.75">
      <c r="A790" s="160"/>
      <c r="B790" s="160"/>
    </row>
    <row r="791" spans="1:2" ht="12.75">
      <c r="A791" s="160"/>
      <c r="B791" s="160"/>
    </row>
    <row r="792" spans="1:2" ht="12.75">
      <c r="A792" s="160"/>
      <c r="B792" s="160"/>
    </row>
    <row r="793" spans="1:2" ht="12.75">
      <c r="A793" s="160"/>
      <c r="B793" s="160"/>
    </row>
    <row r="794" spans="1:2" ht="12.75">
      <c r="A794" s="160"/>
      <c r="B794" s="160"/>
    </row>
    <row r="796" spans="1:2" ht="12.75">
      <c r="A796" s="158"/>
      <c r="B796" s="159"/>
    </row>
    <row r="798" spans="1:2" ht="12.75">
      <c r="A798" s="158"/>
      <c r="B798" s="159"/>
    </row>
    <row r="800" spans="1:2" ht="12.75">
      <c r="A800" s="159"/>
      <c r="B800" s="158"/>
    </row>
    <row r="801" spans="1:2" ht="12.75">
      <c r="A801" s="160"/>
      <c r="B801" s="160"/>
    </row>
    <row r="802" spans="1:2" ht="12.75">
      <c r="A802" s="160"/>
      <c r="B802" s="160"/>
    </row>
    <row r="803" spans="1:2" ht="12.75">
      <c r="A803" s="160"/>
      <c r="B803" s="160"/>
    </row>
    <row r="806" spans="1:2" ht="12.75">
      <c r="A806" s="158"/>
      <c r="B806" s="159"/>
    </row>
    <row r="808" spans="1:2" ht="12.75">
      <c r="A808" s="158"/>
      <c r="B808" s="159"/>
    </row>
    <row r="810" spans="1:2" ht="12.75">
      <c r="A810" s="159"/>
      <c r="B810" s="158"/>
    </row>
    <row r="811" spans="1:2" ht="12.75">
      <c r="A811" s="160"/>
      <c r="B811" s="160"/>
    </row>
    <row r="813" spans="1:2" ht="12.75">
      <c r="A813" s="158"/>
      <c r="B813" s="159"/>
    </row>
    <row r="815" spans="1:2" ht="12.75">
      <c r="A815" s="158"/>
      <c r="B815" s="159"/>
    </row>
    <row r="817" spans="1:2" ht="12.75">
      <c r="A817" s="159"/>
      <c r="B817" s="158"/>
    </row>
    <row r="818" spans="1:2" ht="12.75">
      <c r="A818" s="160"/>
      <c r="B818" s="160"/>
    </row>
    <row r="819" spans="1:2" ht="12.75">
      <c r="A819" s="160"/>
      <c r="B819" s="160"/>
    </row>
    <row r="821" spans="1:2" ht="12.75">
      <c r="A821" s="158"/>
      <c r="B821" s="159"/>
    </row>
    <row r="823" spans="1:2" ht="12.75">
      <c r="A823" s="158"/>
      <c r="B823" s="159"/>
    </row>
    <row r="825" spans="1:2" ht="12.75">
      <c r="A825" s="159"/>
      <c r="B825" s="158"/>
    </row>
    <row r="826" spans="1:2" ht="12.75">
      <c r="A826" s="160"/>
      <c r="B826" s="160"/>
    </row>
    <row r="827" spans="1:2" ht="12.75">
      <c r="A827" s="160"/>
      <c r="B827" s="160"/>
    </row>
    <row r="828" spans="1:2" ht="12.75">
      <c r="A828" s="160"/>
      <c r="B828" s="160"/>
    </row>
    <row r="829" spans="1:2" ht="12.75">
      <c r="A829" s="160"/>
      <c r="B829" s="160"/>
    </row>
    <row r="830" spans="1:2" ht="12.75">
      <c r="A830" s="160"/>
      <c r="B830" s="160"/>
    </row>
    <row r="831" spans="1:2" ht="12.75">
      <c r="A831" s="160"/>
      <c r="B831" s="160"/>
    </row>
    <row r="832" spans="1:2" ht="12.75">
      <c r="A832" s="160"/>
      <c r="B832" s="160"/>
    </row>
    <row r="833" spans="1:2" ht="12.75">
      <c r="A833" s="160"/>
      <c r="B833" s="160"/>
    </row>
    <row r="834" spans="1:2" ht="12.75">
      <c r="A834" s="160"/>
      <c r="B834" s="160"/>
    </row>
    <row r="835" spans="1:2" ht="12.75">
      <c r="A835" s="160"/>
      <c r="B835" s="160"/>
    </row>
    <row r="836" spans="1:2" ht="12.75">
      <c r="A836" s="160"/>
      <c r="B836" s="160"/>
    </row>
    <row r="839" spans="1:2" ht="12.75">
      <c r="A839" s="158"/>
      <c r="B839" s="159"/>
    </row>
    <row r="841" spans="1:2" ht="12.75">
      <c r="A841" s="158"/>
      <c r="B841" s="159"/>
    </row>
  </sheetData>
  <sheetProtection/>
  <mergeCells count="2">
    <mergeCell ref="A1:E1"/>
    <mergeCell ref="A2:B2"/>
  </mergeCells>
  <printOptions horizontalCentered="1"/>
  <pageMargins left="0.52" right="0.58" top="0.6299212598425197" bottom="0.6299212598425197" header="0.31496062992125984" footer="0.1968503937007874"/>
  <pageSetup firstPageNumber="443" useFirstPageNumber="1" horizontalDpi="300" verticalDpi="3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mfkor</cp:lastModifiedBy>
  <cp:lastPrinted>2013-05-08T09:03:47Z</cp:lastPrinted>
  <dcterms:created xsi:type="dcterms:W3CDTF">2001-11-29T15:00:47Z</dcterms:created>
  <dcterms:modified xsi:type="dcterms:W3CDTF">2013-05-20T09:41:22Z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